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760" yWindow="32760" windowWidth="19440" windowHeight="6780" activeTab="4"/>
  </bookViews>
  <sheets>
    <sheet name="UPUTA PONUDITELJIMA" sheetId="8" r:id="rId1"/>
    <sheet name="OPĆINA VIŠKOVO" sheetId="10" r:id="rId2"/>
    <sheet name="DV VIŠKOVO" sheetId="9" r:id="rId3"/>
    <sheet name="JU NACIONALNA KNJIŽNICA" sheetId="17" r:id="rId4"/>
    <sheet name="REKAPITULACIJA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7" l="1"/>
  <c r="M11" i="17"/>
  <c r="G60" i="17"/>
  <c r="G59" i="17"/>
  <c r="G58" i="17"/>
  <c r="G57" i="17"/>
  <c r="G56" i="17"/>
  <c r="G55" i="17"/>
  <c r="F41" i="17"/>
  <c r="F40" i="17"/>
  <c r="F42" i="17"/>
  <c r="D28" i="17"/>
  <c r="F28" i="17"/>
  <c r="G28" i="17"/>
  <c r="F42" i="9"/>
  <c r="D28" i="9"/>
  <c r="S9" i="9"/>
  <c r="M14" i="9"/>
  <c r="M98" i="10"/>
  <c r="D30" i="10"/>
  <c r="F30" i="10"/>
  <c r="G30" i="10"/>
  <c r="S93" i="10"/>
  <c r="R69" i="10"/>
  <c r="R68" i="10"/>
  <c r="R63" i="10"/>
  <c r="R57" i="10"/>
  <c r="R56" i="10"/>
  <c r="R55" i="10"/>
  <c r="R53" i="10"/>
  <c r="R52" i="10"/>
  <c r="R51" i="10"/>
  <c r="R50" i="10"/>
  <c r="R49" i="10"/>
  <c r="R48" i="10"/>
  <c r="R47" i="10"/>
  <c r="R45" i="10"/>
  <c r="B49" i="5"/>
  <c r="B33" i="5"/>
  <c r="B17" i="5"/>
  <c r="T11" i="10"/>
  <c r="G66" i="10"/>
  <c r="G67" i="10"/>
  <c r="G68" i="10"/>
  <c r="G60" i="9"/>
  <c r="G61" i="9"/>
  <c r="G62" i="9"/>
  <c r="G69" i="10"/>
  <c r="G65" i="10"/>
  <c r="G64" i="10"/>
  <c r="F49" i="10"/>
  <c r="F48" i="10"/>
  <c r="F47" i="10"/>
  <c r="F46" i="10"/>
  <c r="F45" i="10"/>
  <c r="S20" i="10"/>
  <c r="S21" i="10"/>
  <c r="T10" i="10"/>
  <c r="T9" i="10"/>
  <c r="G63" i="9"/>
  <c r="G59" i="9"/>
  <c r="G58" i="9"/>
  <c r="F43" i="9"/>
  <c r="F41" i="9"/>
  <c r="F40" i="9"/>
  <c r="F28" i="9"/>
  <c r="G28" i="9"/>
  <c r="R87" i="10"/>
  <c r="D14" i="10"/>
  <c r="D14" i="9"/>
  <c r="D26" i="9"/>
  <c r="F26" i="9"/>
  <c r="G26" i="9"/>
  <c r="D15" i="9"/>
  <c r="F15" i="9"/>
  <c r="G15" i="9"/>
  <c r="D20" i="9"/>
  <c r="F20" i="9"/>
  <c r="G20" i="9"/>
  <c r="D27" i="9"/>
  <c r="F27" i="9"/>
  <c r="G27" i="9"/>
  <c r="D16" i="9"/>
  <c r="D19" i="9"/>
  <c r="F19" i="9"/>
  <c r="G19" i="9"/>
  <c r="D29" i="9"/>
  <c r="F29" i="9"/>
  <c r="G29" i="9"/>
  <c r="T12" i="10"/>
  <c r="F50" i="10"/>
  <c r="F16" i="9"/>
  <c r="G16" i="9"/>
  <c r="F14" i="9"/>
  <c r="G14" i="9"/>
  <c r="G70" i="10"/>
  <c r="F44" i="9"/>
  <c r="G64" i="9"/>
  <c r="D25" i="9"/>
  <c r="F25" i="9"/>
  <c r="G25" i="9"/>
  <c r="D22" i="9"/>
  <c r="F22" i="9"/>
  <c r="G22" i="9"/>
  <c r="D17" i="9"/>
  <c r="F17" i="9"/>
  <c r="G17" i="9"/>
  <c r="D23" i="9"/>
  <c r="F23" i="9"/>
  <c r="G23" i="9"/>
  <c r="D21" i="9"/>
  <c r="F21" i="9"/>
  <c r="G21" i="9"/>
  <c r="D24" i="9"/>
  <c r="F24" i="9"/>
  <c r="G24" i="9"/>
  <c r="D27" i="10"/>
  <c r="F27" i="10"/>
  <c r="G27" i="10"/>
  <c r="D15" i="10"/>
  <c r="F15" i="10"/>
  <c r="G15" i="10"/>
  <c r="D23" i="10"/>
  <c r="F23" i="10"/>
  <c r="G23" i="10"/>
  <c r="D24" i="10"/>
  <c r="F24" i="10"/>
  <c r="G24" i="10"/>
  <c r="D17" i="10"/>
  <c r="F17" i="10"/>
  <c r="G17" i="10"/>
  <c r="D28" i="10"/>
  <c r="F28" i="10"/>
  <c r="G28" i="10"/>
  <c r="D26" i="10"/>
  <c r="F26" i="10"/>
  <c r="G26" i="10"/>
  <c r="F14" i="10"/>
  <c r="G14" i="10"/>
  <c r="D29" i="10"/>
  <c r="F29" i="10"/>
  <c r="G29" i="10"/>
  <c r="D31" i="10"/>
  <c r="F31" i="10"/>
  <c r="G31" i="10"/>
  <c r="D20" i="10"/>
  <c r="F20" i="10"/>
  <c r="G20" i="10"/>
  <c r="D25" i="10"/>
  <c r="F25" i="10"/>
  <c r="G25" i="10"/>
  <c r="D16" i="10"/>
  <c r="F16" i="10"/>
  <c r="G16" i="10"/>
  <c r="D19" i="10"/>
  <c r="F19" i="10"/>
  <c r="G19" i="10"/>
  <c r="F22" i="10"/>
  <c r="G22" i="10"/>
  <c r="F21" i="10"/>
  <c r="G21" i="10"/>
  <c r="G30" i="9"/>
  <c r="G32" i="10"/>
  <c r="D14" i="17"/>
  <c r="D27" i="17"/>
  <c r="D25" i="17"/>
  <c r="F25" i="17"/>
  <c r="D20" i="17"/>
  <c r="D16" i="17"/>
  <c r="F16" i="17"/>
  <c r="G16" i="17"/>
  <c r="D29" i="17"/>
  <c r="F29" i="17"/>
  <c r="G29" i="17"/>
  <c r="D26" i="17"/>
  <c r="D22" i="17"/>
  <c r="F22" i="17"/>
  <c r="G22" i="17"/>
  <c r="D19" i="17"/>
  <c r="F19" i="17"/>
  <c r="G19" i="17"/>
  <c r="G61" i="17"/>
  <c r="F26" i="17"/>
  <c r="G26" i="17"/>
  <c r="F20" i="17"/>
  <c r="G20" i="17"/>
  <c r="D17" i="17"/>
  <c r="F17" i="17"/>
  <c r="G17" i="17"/>
  <c r="F27" i="17"/>
  <c r="G27" i="17"/>
  <c r="G25" i="17"/>
  <c r="D24" i="17"/>
  <c r="F24" i="17"/>
  <c r="G24" i="17"/>
  <c r="D15" i="17"/>
  <c r="F15" i="17"/>
  <c r="G15" i="17"/>
  <c r="D23" i="17"/>
  <c r="F23" i="17"/>
  <c r="G23" i="17"/>
  <c r="D21" i="17"/>
  <c r="F21" i="17"/>
  <c r="G21" i="17"/>
  <c r="F14" i="17"/>
  <c r="G14" i="17"/>
  <c r="G30" i="17"/>
</calcChain>
</file>

<file path=xl/sharedStrings.xml><?xml version="1.0" encoding="utf-8"?>
<sst xmlns="http://schemas.openxmlformats.org/spreadsheetml/2006/main" count="544" uniqueCount="234">
  <si>
    <t>masivna</t>
  </si>
  <si>
    <t xml:space="preserve">Limit pokrića u kn po štetnom događaji </t>
  </si>
  <si>
    <t>Smrt uslijed nezgode</t>
  </si>
  <si>
    <t>Smrt uslijed bolesti</t>
  </si>
  <si>
    <t>Trajni invaliditet uslijed nezgode</t>
  </si>
  <si>
    <t>Franšiza po štetnom događaju</t>
  </si>
  <si>
    <t>Pritisak snijega i snježna lavina, odron kamenja, klizanje tla</t>
  </si>
  <si>
    <t>Lom stroja</t>
  </si>
  <si>
    <t>Lom stakala</t>
  </si>
  <si>
    <t xml:space="preserve">Izljev vode iz vodovodnih i kanalizacijskih cijevi i ostalih cijevnih sustava </t>
  </si>
  <si>
    <t>-</t>
  </si>
  <si>
    <t>Požar - FLEXA</t>
  </si>
  <si>
    <t>Oluja i tuča</t>
  </si>
  <si>
    <t>Udar motornog vozila, plovila ili željezničkog vozila, oštećenje od dima i probijanje zvučnog zida</t>
  </si>
  <si>
    <t>Osiguranje elektronskih aparata i  uređaja - računala</t>
  </si>
  <si>
    <t>Neimenovani rizici</t>
  </si>
  <si>
    <t>Javna odgovornost i odgovornost prema djelatnicima</t>
  </si>
  <si>
    <t>OSIGURANJE OD JAVNE ODGOVORNOSTI I ODGOVORNOSTI PREMA DJELATNICIMA</t>
  </si>
  <si>
    <t>Franšiza/ Samopridržaj u kn</t>
  </si>
  <si>
    <t>Sekcija I - osiguranje imovine od svih rizika prema All risk uvjetima Tehničke specifikacije:</t>
  </si>
  <si>
    <t>Indirektni udar groma na I. rizik</t>
  </si>
  <si>
    <t>bez franšize</t>
  </si>
  <si>
    <t>Sekcija I - osiguranje imovine - All risks</t>
  </si>
  <si>
    <t xml:space="preserve">Sekcija II - osiguranje odgovornosti </t>
  </si>
  <si>
    <t>Sekcija IV -  osiguranje vozila</t>
  </si>
  <si>
    <t>Marka, tip, model</t>
  </si>
  <si>
    <t>Registarska oznaka</t>
  </si>
  <si>
    <t>kW/     NDM (kg)</t>
  </si>
  <si>
    <t>Bonus AO</t>
  </si>
  <si>
    <t>Troškovnik Sekcija I - osiguranje imovine All risk</t>
  </si>
  <si>
    <t xml:space="preserve">Troškovnik Sekcija II - osiguranje odgovornosti </t>
  </si>
  <si>
    <t xml:space="preserve">Troškovnik Sekcija IV - osiguranje vozila </t>
  </si>
  <si>
    <t>Manifestacija, demonstracija, štrajk i onemogućavanje rada radnika</t>
  </si>
  <si>
    <t>Samozapaljenje zaliha nafte i plina u nepokretnim cisternama</t>
  </si>
  <si>
    <t>Istjecanje tekućine ili plina iz nepokretnih cisterni i posuda</t>
  </si>
  <si>
    <t>Količina</t>
  </si>
  <si>
    <t>Jednična mjera</t>
  </si>
  <si>
    <t>Ukupna cijena za 1 godinu</t>
  </si>
  <si>
    <t xml:space="preserve">Jedinična cijena </t>
  </si>
  <si>
    <t>Sekacija II - osigurananje od odgovornosti prema uvjetima Tehničke specifikacije:</t>
  </si>
  <si>
    <t>Čisto imovinske štete</t>
  </si>
  <si>
    <t xml:space="preserve">Troškovnik Sekcija III - osiguranje osoba od posljedice nesretnog slučaja </t>
  </si>
  <si>
    <t>Osigurani rizik prema All risk uvjetima - Sekcija III:</t>
  </si>
  <si>
    <t>osoba</t>
  </si>
  <si>
    <t>Rekapitulacija troškovnika</t>
  </si>
  <si>
    <t>IO</t>
  </si>
  <si>
    <t>Količina - granica obveze godišnje</t>
  </si>
  <si>
    <t>Proširenje pokrića: zlonamjerno oštećenje - vandalizam</t>
  </si>
  <si>
    <t>Poplava, bujica, visoka voda sa proširenjem prodora oborinskih voda</t>
  </si>
  <si>
    <t>Potres</t>
  </si>
  <si>
    <t>Provalna krađa, razbojstvo i vandalizam uslijed provalne krađe</t>
  </si>
  <si>
    <t>Premijska stopa u promilima</t>
  </si>
  <si>
    <t>Ugovaratelj/Osiguranik:</t>
  </si>
  <si>
    <t>Površina objekta (m2)</t>
  </si>
  <si>
    <t>Vrsta građe (masivna / mješovita / slaba)</t>
  </si>
  <si>
    <t>Postoji li sustav za gašenje i/ili dojavu požara</t>
  </si>
  <si>
    <t>Postoji li video nadzor</t>
  </si>
  <si>
    <t>Mjesto osiguranja: RAZNA</t>
  </si>
  <si>
    <t>IZNOS OSIGURANJA</t>
  </si>
  <si>
    <t>UKUPNO IZNOS OSIGURANJA</t>
  </si>
  <si>
    <t>Javna odgovornost prema trećim osobama i odgovornost prema djelatnicima</t>
  </si>
  <si>
    <t>Jedinična mjera</t>
  </si>
  <si>
    <t>Količina - iznos osiguranja po štetnom događaju</t>
  </si>
  <si>
    <t>OSIGURANJE AUTOMOBILSKE ODGOVORNOSTI, AUTOMOBILSKE NEZGODE , AO+ I ZAŠTITA BONUSA</t>
  </si>
  <si>
    <t>Vrsta, marka, tip, model</t>
  </si>
  <si>
    <t>God. proizv.</t>
  </si>
  <si>
    <t>Datum početka osiguranja</t>
  </si>
  <si>
    <t>Jedinična cijena - automobilska odgovornost</t>
  </si>
  <si>
    <t>Jedinična cijena - automobilska nezgoda</t>
  </si>
  <si>
    <t>Jedinična cijena - AO plus</t>
  </si>
  <si>
    <t>Jedinična cijena - zaštita bonusa</t>
  </si>
  <si>
    <t>OSIGURANJE AUTOMOBILSKOG KASKA I AUTOMOBILSKE ASISTENCIJE</t>
  </si>
  <si>
    <t>Bonus AK</t>
  </si>
  <si>
    <t>NNV vozila sa PDV-om</t>
  </si>
  <si>
    <t>Jedinična cijena - automobilski kasko</t>
  </si>
  <si>
    <t>Jedinična cijena - automobilska asistencija</t>
  </si>
  <si>
    <t>12 (8+9+10+11)</t>
  </si>
  <si>
    <t>Broj mjesta za sjedenje</t>
  </si>
  <si>
    <t>kW/ NDM (kg)</t>
  </si>
  <si>
    <t>11 (9+10)</t>
  </si>
  <si>
    <t>6 (4*5/1000)</t>
  </si>
  <si>
    <t>7 (6*1)</t>
  </si>
  <si>
    <t>6 (5*1)</t>
  </si>
  <si>
    <t xml:space="preserve">Vrsta protuprovalne zaštite </t>
  </si>
  <si>
    <t>Pregled i vrijednosti osigurane imovine (iznos osiguranja) - Sekcija I</t>
  </si>
  <si>
    <t>Odgovornost prema korisnicima ustanove</t>
  </si>
  <si>
    <t xml:space="preserve">Dnevna naknada za liječenje u bolnici </t>
  </si>
  <si>
    <t>Dnevna naknada za nesposobnost za rad</t>
  </si>
  <si>
    <t>Troškovi liječenja uslijed nezgode</t>
  </si>
  <si>
    <t>Karenca</t>
  </si>
  <si>
    <t>bez karence</t>
  </si>
  <si>
    <t>2014.</t>
  </si>
  <si>
    <t>Ukupna cijena - godišnja premija</t>
  </si>
  <si>
    <t>2017.</t>
  </si>
  <si>
    <t>Ukupna cijena - godišnja premija za 1 godinu</t>
  </si>
  <si>
    <t xml:space="preserve">REKAPITULACIJA </t>
  </si>
  <si>
    <t>SVEUKUPNA CIJENA:</t>
  </si>
  <si>
    <t>Sekcija III -  osiguranje osoba od nezgode</t>
  </si>
  <si>
    <t>Lom stakla</t>
  </si>
  <si>
    <t>AGREGATNI LIMIT za osiguranje od odgovornosti: trostruki</t>
  </si>
  <si>
    <t>POJMOVNIK:</t>
  </si>
  <si>
    <t xml:space="preserve">Troškovnik mora biti popunjen na izvornom predlošku, bez mijenjanja, ispravljanja i prepisivanja izvornog teksta. </t>
  </si>
  <si>
    <t>Jedinične cijene svake stavke Troškovnika i ukupna cijena moraju biti zaokružena na dvije decimale.</t>
  </si>
  <si>
    <t>Ponuditelj mora ispuniti cijenama sve stavke troškovnika.</t>
  </si>
  <si>
    <t>Jedinična cijena stavke i ukupne cijene stavki upisuju se u kunama, bez PDV-a.</t>
  </si>
  <si>
    <t>Zbroj svih ukupnih cijena stavki čini cijenu ponude. Cijena ponude izražava se bez PDV-a, a iznos poreza na dodanu vrijednost i ukupna cijena ponude s PDV-om zasebno se iskazuju.</t>
  </si>
  <si>
    <r>
      <t xml:space="preserve">Ponuditelj je dužan </t>
    </r>
    <r>
      <rPr>
        <u/>
        <sz val="11"/>
        <color indexed="8"/>
        <rFont val="Calibri"/>
        <family val="2"/>
        <charset val="238"/>
      </rPr>
      <t>ponuditi cjelokupnu količinu koja se traži za predmet nabave</t>
    </r>
    <r>
      <rPr>
        <sz val="11"/>
        <color indexed="8"/>
        <rFont val="Calibri"/>
        <family val="2"/>
        <charset val="238"/>
      </rPr>
      <t xml:space="preserve"> koju nudi. Ponude samo za dio tražene količine ili za pojedine stavke, neće se razmatrati. </t>
    </r>
  </si>
  <si>
    <t>UPUTA PONUDITELJIMA:</t>
  </si>
  <si>
    <t>1.) SEKCIJA I:</t>
  </si>
  <si>
    <t>Stavka 1: opis rizika</t>
  </si>
  <si>
    <t>Stavka 2: franšiza po štetnom događaju - sudjelovanje osiguranika u šteti u apsolutnom iznosu</t>
  </si>
  <si>
    <t>Stavka 3: jedinična mjera IO - iznos osiguranja</t>
  </si>
  <si>
    <t>Stavka 4: količina - granica obveze godišnje: najveća moguća šteta i gornja granica obveze osiguratelja</t>
  </si>
  <si>
    <t>Stavka 5: premijska stopa u promilima - ponuditelji upisuju premijsku stopu u promilima sa uračunatim svim popustima, doplacima, bonusima i malusima</t>
  </si>
  <si>
    <t>Stavka 6: jedinična cijena - zadana je formula za izračun koja čini umnožak količine i premijske stope</t>
  </si>
  <si>
    <t>Stavka 7: ukupna cijena za 1 godinu - zadana je formula za izračun kao umnožak jedinične cijene i broja 1</t>
  </si>
  <si>
    <t>2.) SEKCIJA II:</t>
  </si>
  <si>
    <t>Stavka 4: količina - iznos osiguranja po štetnom događaju - gornja granica obveze osiguratelja po štetnom događaju</t>
  </si>
  <si>
    <t>Stavka 5: jedinična cijena - ponuditelji upisuju jediničnu cijenu stavke sa uračunatim svim popustima, doplacima, bonusima i malusima</t>
  </si>
  <si>
    <t>Stavka 6: ukupna cijena za 1 godinu - zadana je formula za izračun kao umnožak jedinične cijene i broja 1</t>
  </si>
  <si>
    <t xml:space="preserve">Limit pokrića po štetnom događaji </t>
  </si>
  <si>
    <t>3.) SEKCIJA III:</t>
  </si>
  <si>
    <t>Stavka 2: limit pokrića po štetnom događaju - iznos osiguranja odnosno gornja granica obveze osiguratelja po štetnom događaju</t>
  </si>
  <si>
    <t>Stavka 3: karenca</t>
  </si>
  <si>
    <t>Stavka 4: jedinična mjera - osoba</t>
  </si>
  <si>
    <t>Stavka 5: količina - broj osiguranih osoba</t>
  </si>
  <si>
    <t>Stavka 6: jedinična cijena - ponuditelji upisuju jediničnu cijenu stavke sa uračunatim svim popustima, doplacima, bonusima i malusima</t>
  </si>
  <si>
    <t>4.) SEKCIJA IV:</t>
  </si>
  <si>
    <t>Stavka 1- 5: podaci o tehničkim karakteristikama vozila</t>
  </si>
  <si>
    <t>Stavka 6: bonus AO - stečeni bonus po trenutno postojećim policama osiguranja</t>
  </si>
  <si>
    <t>Stavka 7: datum početka osiguranja - datum isteka postojeće police osiguranja</t>
  </si>
  <si>
    <t>Stavka 8 - 11 : jedinična cijena za svaki traženi rizik</t>
  </si>
  <si>
    <t>Stavka 12: ukupna cijena za 1 godinu - zadana je formula za izračun kao zbroj stavki 8+9+10+11</t>
  </si>
  <si>
    <t>Stavka 6: bonus AK - stečeni bonus po trenutno postojećim policama osiguranja</t>
  </si>
  <si>
    <t>Stavka 8: NNV vozila - novonbavna cijena vozila predstavlja osnovicu za obračun premije</t>
  </si>
  <si>
    <t>Stavka 9 - 10 : jedinična cijena za svaki traženi rizik</t>
  </si>
  <si>
    <t>Stavka 11: ukupna cijena za 1 godinu - zadana je formula za izračun kao zbroj stavki 9+10</t>
  </si>
  <si>
    <t>Općina Viškovo</t>
  </si>
  <si>
    <t>Vozišće 3</t>
  </si>
  <si>
    <t>51216 Viškovo</t>
  </si>
  <si>
    <t>OIB: 28350474809</t>
  </si>
  <si>
    <t>Zdravstvena stanica</t>
  </si>
  <si>
    <t>Mrtvačnica</t>
  </si>
  <si>
    <t>Kapelica</t>
  </si>
  <si>
    <t>Poduzetnički Dom - Saršoni</t>
  </si>
  <si>
    <t>Stara škola Marčelji sa boćalištem</t>
  </si>
  <si>
    <t>Sportska dvorana OŠ Viškovo</t>
  </si>
  <si>
    <t>Vatrogasni Dom Sroki sa tornjem</t>
  </si>
  <si>
    <t>Garaža vatrogasnog doma</t>
  </si>
  <si>
    <t>Konoba Ronjgi i ICR</t>
  </si>
  <si>
    <t>Prizemlje zgrade Viškovo 31</t>
  </si>
  <si>
    <t xml:space="preserve">Uređenje pomoćnog nogometnog igrališta (sustav odvodnje i drenaže, postava umjetnog nogometnog travnjaka sa pratećim mrežama, stupovima, zaštitama stupova) </t>
  </si>
  <si>
    <t>Zgrada Crvenog Križa - Mladenići</t>
  </si>
  <si>
    <t>Vanjski bazen dječjeg vrtića s pripadajućom opremom</t>
  </si>
  <si>
    <t>Reciklažno dvorište</t>
  </si>
  <si>
    <t>Dječja igrališta sa opremom</t>
  </si>
  <si>
    <t xml:space="preserve">Autobusne čekaonice </t>
  </si>
  <si>
    <t>Kamene obloge poda, kamena gazišta, kamene poklopnice kanala za odvod oborinskih voda, parkovni i cestovni rubnjaci, kamene obloge zidova i terasa i kamene poklopnice po vrhu ogradnih zidova na trgu na Viškovu</t>
  </si>
  <si>
    <t>montažna</t>
  </si>
  <si>
    <t>29 kom</t>
  </si>
  <si>
    <t>da</t>
  </si>
  <si>
    <t>alarm</t>
  </si>
  <si>
    <t>Uredski kontejner u reciklažnom dvorištu</t>
  </si>
  <si>
    <t>Tibo kučica na tržnici Brnasi</t>
  </si>
  <si>
    <t>Kontejner na groblju</t>
  </si>
  <si>
    <t>1. GRAĐEVINSKI OBJEKTI</t>
  </si>
  <si>
    <t>3. ZALIHE</t>
  </si>
  <si>
    <t>Na svim navedenim lokacijama pod 1. građevinski objekti</t>
  </si>
  <si>
    <t>Računala i računalna oprema</t>
  </si>
  <si>
    <t>SVEUKUPNO</t>
  </si>
  <si>
    <t>Strojevi, uređaji i aparati</t>
  </si>
  <si>
    <t>Ostala oprema</t>
  </si>
  <si>
    <t>Oprema na otvorenom</t>
  </si>
  <si>
    <t xml:space="preserve">Sitan inventar </t>
  </si>
  <si>
    <t>2.  OPREMA</t>
  </si>
  <si>
    <t>Ceste i prometni objekti</t>
  </si>
  <si>
    <t>Groblja</t>
  </si>
  <si>
    <t>Plinovod, vodovod i kanalizacija</t>
  </si>
  <si>
    <t>Javna rasvjeta</t>
  </si>
  <si>
    <t>Odgovornost iz upravljanja cestama: nerazvrstane ceste 89 km</t>
  </si>
  <si>
    <t>Čišćenje javne županijske ceste kroz naselje</t>
  </si>
  <si>
    <t>Komunalna djelatnost upravljanja grobljem</t>
  </si>
  <si>
    <t>Broj djelatnika: 30 stalno zaposlenih</t>
  </si>
  <si>
    <t>Ukupni godišnji prihod za 2017. godinu: 42.749.773,00 kn</t>
  </si>
  <si>
    <t>Neto platni fond -  godišnji iznos neto plaća za 2017. godinu: 2.967.415,00 kn</t>
  </si>
  <si>
    <t>IZNOS OSIGURANJA - NOVA VRIJEDNOST</t>
  </si>
  <si>
    <t>M1 - Toyota Yaris 1.3 Dual VVT</t>
  </si>
  <si>
    <t>RI4576A</t>
  </si>
  <si>
    <t>12.01.2019.</t>
  </si>
  <si>
    <t>M1 - VW UP 1.0 TAKE UP</t>
  </si>
  <si>
    <t>RI271ŽN</t>
  </si>
  <si>
    <t>20.04.2019.</t>
  </si>
  <si>
    <t xml:space="preserve">M1 - VW UP 1.0 </t>
  </si>
  <si>
    <t>RI275UP</t>
  </si>
  <si>
    <t>30.04.2019.</t>
  </si>
  <si>
    <t>Dječji vrtić Viškovo</t>
  </si>
  <si>
    <t>Vozišće 19D</t>
  </si>
  <si>
    <t>OIB: 80461906553</t>
  </si>
  <si>
    <t>Sve instalacije ugrađene u objekt</t>
  </si>
  <si>
    <t>Dizalo</t>
  </si>
  <si>
    <t>Dizalo za osobe i dizalo za hranu</t>
  </si>
  <si>
    <t>Sve instalacije i uređaji ugrađeni u objekat</t>
  </si>
  <si>
    <t>Solarni paneli 16 kom</t>
  </si>
  <si>
    <t>Zalihe hrane u hladnjačama</t>
  </si>
  <si>
    <t>Povećani rizik: bazen na otvorenom 24 m2</t>
  </si>
  <si>
    <t>Broj djelatnika: 49 stalno zaposlenih</t>
  </si>
  <si>
    <t>Broj korisnika ustanove: 300</t>
  </si>
  <si>
    <t>Ukupni godišnji prihod za 2017. godinu: 6.436.885,15 kn</t>
  </si>
  <si>
    <t>Neto platni fond -  godišnji iznos neto plaća za 2017. godinu: 2.748.252,71 kn</t>
  </si>
  <si>
    <t>Zgrada Općine Viškovo sa Domom Hrvatskih branitelja - kotlovnica lož ulje</t>
  </si>
  <si>
    <t>Dom kulture Marinići - kotlovnica lož ulje</t>
  </si>
  <si>
    <t>Delavska katedra Mavrovičino - centralno grijanje na zemni plin</t>
  </si>
  <si>
    <t>Zgrada Halubjan – Brnasi, uključujući 3 kućice za rez.igrače i delegata - centralno grijanje na zemni plin</t>
  </si>
  <si>
    <t>Boćalište „Marinići“ - centralno grijanje na zemni plin</t>
  </si>
  <si>
    <t>Dječji vrtić i jaslice, uključujući ogradu oko objekta - centralno grijanje na zemni plin</t>
  </si>
  <si>
    <t xml:space="preserve">Zgrada boćališta Milihovo - elektro kotao </t>
  </si>
  <si>
    <t>JU Nacionalna knjižnica i čitaonica Halubajska zora</t>
  </si>
  <si>
    <t>Marinići 9</t>
  </si>
  <si>
    <t>OIB: 67359697064</t>
  </si>
  <si>
    <t>Zalihe knjiga - knjižni fond</t>
  </si>
  <si>
    <t>Broj djelatnika: 2 stalno zaposlenih</t>
  </si>
  <si>
    <t>Ukupni godišnji prihod za 2017. godinu: 676.654,00 kn</t>
  </si>
  <si>
    <t>Neto platni fond -  godišnji iznos neto plaća za 2017. godinu: 204.201,00 kn</t>
  </si>
  <si>
    <t>1.  OPREMA</t>
  </si>
  <si>
    <t>2. ZALIHE</t>
  </si>
  <si>
    <t>Prilikom popunjavanja Troškovnika ponuditelj jediničnu cijenu izračunava kao umnožak količine stavke i premijske stope, a ukupnu cijenu stavke za 1 godinu izračunava kao umnožak jedinične cijene stavke i broja 1.</t>
  </si>
  <si>
    <t>Troškovnik se dostavlja u formatu u kojem je stavljen na raspolaganje u Pozivu na dostavu ponuda.</t>
  </si>
  <si>
    <t>1.) OPĆINA VIŠKOVO</t>
  </si>
  <si>
    <t>2.) DV VIŠKOVO</t>
  </si>
  <si>
    <t>3.) JU NACIONALNA KNJIŽNICA I ČITAONICA HALABUJSKA ZORA</t>
  </si>
  <si>
    <t>Datum_____________________ 2019.</t>
  </si>
  <si>
    <t xml:space="preserve">M.P. </t>
  </si>
  <si>
    <t>_______________________</t>
  </si>
  <si>
    <t>(ponuditelj)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</si>
</sst>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u/>
      <sz val="11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3" fillId="0" borderId="0"/>
    <xf numFmtId="43" fontId="13" fillId="0" borderId="0" applyFont="0" applyFill="0" applyBorder="0" applyAlignment="0" applyProtection="0"/>
  </cellStyleXfs>
  <cellXfs count="331">
    <xf numFmtId="0" fontId="0" fillId="0" borderId="0" xfId="0"/>
    <xf numFmtId="0" fontId="14" fillId="0" borderId="0" xfId="0" applyFont="1"/>
    <xf numFmtId="0" fontId="6" fillId="0" borderId="1" xfId="1" applyFont="1" applyFill="1" applyBorder="1" applyAlignment="1" applyProtection="1">
      <alignment vertical="center"/>
    </xf>
    <xf numFmtId="4" fontId="6" fillId="0" borderId="2" xfId="1" applyNumberFormat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Fill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4" xfId="0" applyFont="1" applyBorder="1" applyAlignment="1">
      <alignment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vertical="center" wrapText="1"/>
    </xf>
    <xf numFmtId="0" fontId="18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5" fillId="0" borderId="10" xfId="3" quotePrefix="1" applyNumberFormat="1" applyFont="1" applyFill="1" applyBorder="1" applyAlignment="1" applyProtection="1">
      <alignment horizontal="center" vertical="center" wrapText="1"/>
    </xf>
    <xf numFmtId="1" fontId="5" fillId="0" borderId="10" xfId="3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1" xfId="1" applyFont="1" applyFill="1" applyBorder="1" applyAlignment="1" applyProtection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0" xfId="3" applyFont="1" applyFill="1" applyBorder="1" applyAlignment="1" applyProtection="1">
      <alignment vertical="center"/>
    </xf>
    <xf numFmtId="0" fontId="9" fillId="0" borderId="0" xfId="0" applyFont="1" applyFill="1" applyAlignment="1">
      <alignment horizontal="lef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4" fontId="14" fillId="2" borderId="9" xfId="0" applyNumberFormat="1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 wrapText="1"/>
    </xf>
    <xf numFmtId="4" fontId="14" fillId="2" borderId="15" xfId="0" applyNumberFormat="1" applyFont="1" applyFill="1" applyBorder="1" applyAlignment="1">
      <alignment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6" fillId="0" borderId="9" xfId="1" applyNumberFormat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vertical="center"/>
    </xf>
    <xf numFmtId="0" fontId="8" fillId="0" borderId="17" xfId="1" applyFont="1" applyFill="1" applyBorder="1" applyAlignment="1" applyProtection="1">
      <alignment vertical="center"/>
    </xf>
    <xf numFmtId="4" fontId="6" fillId="0" borderId="5" xfId="1" applyNumberFormat="1" applyFont="1" applyFill="1" applyBorder="1" applyAlignment="1" applyProtection="1">
      <alignment horizontal="center" vertical="center"/>
    </xf>
    <xf numFmtId="4" fontId="6" fillId="0" borderId="7" xfId="1" applyNumberFormat="1" applyFont="1" applyFill="1" applyBorder="1" applyAlignment="1" applyProtection="1">
      <alignment horizontal="center" vertical="center"/>
    </xf>
    <xf numFmtId="4" fontId="17" fillId="3" borderId="9" xfId="0" applyNumberFormat="1" applyFont="1" applyFill="1" applyBorder="1" applyAlignment="1">
      <alignment vertical="center" wrapText="1"/>
    </xf>
    <xf numFmtId="4" fontId="17" fillId="3" borderId="5" xfId="0" applyNumberFormat="1" applyFont="1" applyFill="1" applyBorder="1" applyAlignment="1">
      <alignment vertical="center" wrapText="1"/>
    </xf>
    <xf numFmtId="4" fontId="17" fillId="3" borderId="13" xfId="0" applyNumberFormat="1" applyFont="1" applyFill="1" applyBorder="1" applyAlignment="1">
      <alignment vertical="center" wrapText="1"/>
    </xf>
    <xf numFmtId="4" fontId="17" fillId="2" borderId="9" xfId="0" applyNumberFormat="1" applyFont="1" applyFill="1" applyBorder="1" applyAlignment="1">
      <alignment vertical="center" wrapText="1"/>
    </xf>
    <xf numFmtId="4" fontId="17" fillId="2" borderId="15" xfId="0" applyNumberFormat="1" applyFont="1" applyFill="1" applyBorder="1" applyAlignment="1">
      <alignment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7" fillId="2" borderId="13" xfId="0" applyNumberFormat="1" applyFont="1" applyFill="1" applyBorder="1" applyAlignment="1">
      <alignment vertical="center" wrapText="1"/>
    </xf>
    <xf numFmtId="4" fontId="17" fillId="2" borderId="2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20" fillId="2" borderId="22" xfId="0" applyNumberFormat="1" applyFont="1" applyFill="1" applyBorder="1" applyAlignment="1">
      <alignment vertical="center" wrapText="1"/>
    </xf>
    <xf numFmtId="0" fontId="21" fillId="0" borderId="0" xfId="0" applyFont="1"/>
    <xf numFmtId="0" fontId="0" fillId="0" borderId="0" xfId="0"/>
    <xf numFmtId="0" fontId="19" fillId="0" borderId="0" xfId="0" applyFont="1" applyProtection="1"/>
    <xf numFmtId="0" fontId="0" fillId="0" borderId="0" xfId="0" applyFont="1" applyProtection="1"/>
    <xf numFmtId="0" fontId="22" fillId="0" borderId="0" xfId="0" applyFont="1" applyFill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left" wrapText="1"/>
    </xf>
    <xf numFmtId="0" fontId="19" fillId="0" borderId="5" xfId="0" applyFont="1" applyBorder="1" applyAlignment="1" applyProtection="1">
      <alignment horizontal="center" wrapText="1"/>
    </xf>
    <xf numFmtId="9" fontId="19" fillId="0" borderId="5" xfId="0" applyNumberFormat="1" applyFont="1" applyBorder="1" applyAlignment="1" applyProtection="1">
      <alignment horizontal="center" wrapText="1"/>
    </xf>
    <xf numFmtId="0" fontId="19" fillId="3" borderId="5" xfId="0" applyFont="1" applyFill="1" applyBorder="1" applyAlignment="1" applyProtection="1">
      <alignment horizontal="center" wrapText="1"/>
      <protection locked="0"/>
    </xf>
    <xf numFmtId="4" fontId="19" fillId="2" borderId="23" xfId="0" applyNumberFormat="1" applyFont="1" applyFill="1" applyBorder="1" applyAlignment="1" applyProtection="1">
      <alignment horizontal="right" wrapText="1"/>
      <protection locked="0"/>
    </xf>
    <xf numFmtId="4" fontId="19" fillId="0" borderId="5" xfId="0" applyNumberFormat="1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3" fontId="19" fillId="3" borderId="5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right" wrapText="1"/>
    </xf>
    <xf numFmtId="4" fontId="26" fillId="0" borderId="0" xfId="0" applyNumberFormat="1" applyFont="1" applyFill="1" applyBorder="1" applyAlignment="1" applyProtection="1">
      <alignment horizontal="right" wrapText="1"/>
    </xf>
    <xf numFmtId="4" fontId="26" fillId="0" borderId="0" xfId="0" applyNumberFormat="1" applyFont="1" applyFill="1" applyBorder="1" applyAlignment="1" applyProtection="1">
      <alignment horizontal="right" wrapText="1"/>
      <protection locked="0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right" vertical="center" wrapText="1"/>
    </xf>
    <xf numFmtId="0" fontId="6" fillId="0" borderId="1" xfId="2" applyFont="1" applyFill="1" applyBorder="1" applyAlignment="1" applyProtection="1">
      <alignment vertical="center"/>
    </xf>
    <xf numFmtId="4" fontId="6" fillId="0" borderId="2" xfId="2" applyNumberFormat="1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26" fillId="0" borderId="25" xfId="0" applyFont="1" applyBorder="1" applyAlignment="1" applyProtection="1">
      <alignment wrapText="1"/>
    </xf>
    <xf numFmtId="0" fontId="26" fillId="0" borderId="26" xfId="0" applyFont="1" applyBorder="1" applyAlignment="1" applyProtection="1">
      <alignment wrapText="1"/>
    </xf>
    <xf numFmtId="4" fontId="26" fillId="0" borderId="27" xfId="0" applyNumberFormat="1" applyFont="1" applyBorder="1" applyAlignment="1" applyProtection="1">
      <alignment horizontal="right" vertical="center" wrapText="1"/>
    </xf>
    <xf numFmtId="4" fontId="7" fillId="0" borderId="0" xfId="3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0" fillId="0" borderId="0" xfId="0" applyFont="1"/>
    <xf numFmtId="0" fontId="0" fillId="0" borderId="0" xfId="0" applyFont="1" applyAlignment="1">
      <alignment horizontal="justify" vertical="center"/>
    </xf>
    <xf numFmtId="0" fontId="30" fillId="0" borderId="0" xfId="0" applyFont="1"/>
    <xf numFmtId="0" fontId="29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19" fillId="0" borderId="13" xfId="0" applyFont="1" applyBorder="1" applyAlignment="1" applyProtection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center" vertical="center"/>
    </xf>
    <xf numFmtId="0" fontId="33" fillId="5" borderId="5" xfId="0" applyFont="1" applyFill="1" applyBorder="1" applyAlignment="1">
      <alignment horizontal="center" vertical="center" wrapText="1"/>
    </xf>
    <xf numFmtId="4" fontId="33" fillId="5" borderId="28" xfId="0" applyNumberFormat="1" applyFont="1" applyFill="1" applyBorder="1" applyAlignment="1">
      <alignment horizontal="center" vertical="center"/>
    </xf>
    <xf numFmtId="4" fontId="33" fillId="5" borderId="19" xfId="0" applyNumberFormat="1" applyFont="1" applyFill="1" applyBorder="1" applyAlignment="1">
      <alignment horizontal="center" vertical="center"/>
    </xf>
    <xf numFmtId="4" fontId="33" fillId="5" borderId="29" xfId="0" applyNumberFormat="1" applyFont="1" applyFill="1" applyBorder="1" applyAlignment="1">
      <alignment horizontal="center" vertical="center"/>
    </xf>
    <xf numFmtId="4" fontId="33" fillId="5" borderId="20" xfId="0" applyNumberFormat="1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4" fillId="0" borderId="31" xfId="0" applyNumberFormat="1" applyFont="1" applyFill="1" applyBorder="1" applyAlignment="1">
      <alignment vertical="center"/>
    </xf>
    <xf numFmtId="4" fontId="34" fillId="0" borderId="32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26" fillId="0" borderId="3" xfId="0" applyFont="1" applyBorder="1" applyAlignment="1" applyProtection="1">
      <alignment wrapText="1"/>
    </xf>
    <xf numFmtId="4" fontId="19" fillId="0" borderId="23" xfId="0" applyNumberFormat="1" applyFont="1" applyBorder="1" applyAlignment="1" applyProtection="1">
      <alignment horizontal="right" vertical="center"/>
    </xf>
    <xf numFmtId="4" fontId="19" fillId="4" borderId="23" xfId="0" applyNumberFormat="1" applyFont="1" applyFill="1" applyBorder="1" applyAlignment="1" applyProtection="1">
      <alignment horizontal="right" vertical="center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vertical="center" wrapText="1"/>
    </xf>
    <xf numFmtId="4" fontId="14" fillId="2" borderId="23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4" fontId="17" fillId="2" borderId="33" xfId="0" applyNumberFormat="1" applyFont="1" applyFill="1" applyBorder="1" applyAlignment="1">
      <alignment vertical="center" wrapText="1"/>
    </xf>
    <xf numFmtId="4" fontId="17" fillId="2" borderId="2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8" fillId="0" borderId="30" xfId="1" applyFont="1" applyFill="1" applyBorder="1" applyAlignment="1" applyProtection="1">
      <alignment vertical="center"/>
    </xf>
    <xf numFmtId="4" fontId="17" fillId="0" borderId="30" xfId="0" applyNumberFormat="1" applyFont="1" applyFill="1" applyBorder="1" applyAlignment="1">
      <alignment vertical="center" wrapText="1"/>
    </xf>
    <xf numFmtId="4" fontId="20" fillId="0" borderId="30" xfId="0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4" fontId="26" fillId="2" borderId="34" xfId="0" applyNumberFormat="1" applyFont="1" applyFill="1" applyBorder="1" applyAlignment="1" applyProtection="1">
      <alignment horizontal="right" wrapText="1"/>
    </xf>
    <xf numFmtId="4" fontId="17" fillId="2" borderId="27" xfId="0" applyNumberFormat="1" applyFont="1" applyFill="1" applyBorder="1" applyAlignment="1">
      <alignment vertical="center" wrapText="1"/>
    </xf>
    <xf numFmtId="0" fontId="38" fillId="6" borderId="16" xfId="0" applyFont="1" applyFill="1" applyBorder="1" applyAlignment="1" applyProtection="1">
      <alignment horizontal="center" wrapText="1"/>
    </xf>
    <xf numFmtId="0" fontId="38" fillId="6" borderId="17" xfId="0" applyFont="1" applyFill="1" applyBorder="1" applyAlignment="1" applyProtection="1">
      <alignment horizontal="center" wrapText="1"/>
    </xf>
    <xf numFmtId="0" fontId="38" fillId="6" borderId="22" xfId="0" applyFont="1" applyFill="1" applyBorder="1" applyAlignment="1" applyProtection="1">
      <alignment horizontal="center" wrapText="1"/>
    </xf>
    <xf numFmtId="4" fontId="33" fillId="0" borderId="28" xfId="0" applyNumberFormat="1" applyFont="1" applyBorder="1" applyAlignment="1">
      <alignment horizontal="center" vertical="center"/>
    </xf>
    <xf numFmtId="4" fontId="33" fillId="0" borderId="19" xfId="0" applyNumberFormat="1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" fontId="33" fillId="5" borderId="28" xfId="0" applyNumberFormat="1" applyFont="1" applyFill="1" applyBorder="1" applyAlignment="1">
      <alignment horizontal="center" vertical="center"/>
    </xf>
    <xf numFmtId="4" fontId="33" fillId="5" borderId="19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4" fontId="33" fillId="0" borderId="29" xfId="0" applyNumberFormat="1" applyFont="1" applyBorder="1" applyAlignment="1">
      <alignment horizontal="center" vertical="center"/>
    </xf>
    <xf numFmtId="4" fontId="33" fillId="0" borderId="20" xfId="0" applyNumberFormat="1" applyFont="1" applyBorder="1" applyAlignment="1">
      <alignment horizontal="center" vertical="center"/>
    </xf>
    <xf numFmtId="4" fontId="33" fillId="0" borderId="37" xfId="0" applyNumberFormat="1" applyFont="1" applyBorder="1" applyAlignment="1">
      <alignment horizontal="center" vertical="center"/>
    </xf>
    <xf numFmtId="4" fontId="33" fillId="0" borderId="36" xfId="0" applyNumberFormat="1" applyFont="1" applyBorder="1" applyAlignment="1">
      <alignment horizontal="center" vertical="center"/>
    </xf>
    <xf numFmtId="4" fontId="33" fillId="0" borderId="47" xfId="0" applyNumberFormat="1" applyFont="1" applyBorder="1" applyAlignment="1">
      <alignment horizontal="center" vertical="center"/>
    </xf>
    <xf numFmtId="4" fontId="33" fillId="0" borderId="57" xfId="0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4" fontId="33" fillId="0" borderId="28" xfId="0" applyNumberFormat="1" applyFont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center" vertical="center" wrapText="1"/>
    </xf>
    <xf numFmtId="4" fontId="26" fillId="0" borderId="58" xfId="0" applyNumberFormat="1" applyFont="1" applyBorder="1" applyAlignment="1" applyProtection="1">
      <alignment horizontal="right" vertical="center" wrapText="1"/>
    </xf>
    <xf numFmtId="4" fontId="26" fillId="0" borderId="59" xfId="0" applyNumberFormat="1" applyFont="1" applyBorder="1" applyAlignment="1" applyProtection="1">
      <alignment horizontal="right" vertical="center" wrapText="1"/>
    </xf>
    <xf numFmtId="4" fontId="26" fillId="0" borderId="74" xfId="0" applyNumberFormat="1" applyFont="1" applyBorder="1" applyAlignment="1" applyProtection="1">
      <alignment horizontal="right" vertical="center" wrapText="1"/>
    </xf>
    <xf numFmtId="0" fontId="34" fillId="0" borderId="70" xfId="0" applyFont="1" applyFill="1" applyBorder="1" applyAlignment="1">
      <alignment horizontal="right" vertical="center"/>
    </xf>
    <xf numFmtId="0" fontId="34" fillId="0" borderId="71" xfId="0" applyFont="1" applyFill="1" applyBorder="1" applyAlignment="1">
      <alignment horizontal="right" vertical="center"/>
    </xf>
    <xf numFmtId="0" fontId="34" fillId="0" borderId="72" xfId="0" applyFont="1" applyFill="1" applyBorder="1" applyAlignment="1">
      <alignment horizontal="right" vertical="center"/>
    </xf>
    <xf numFmtId="4" fontId="34" fillId="0" borderId="73" xfId="0" applyNumberFormat="1" applyFont="1" applyFill="1" applyBorder="1" applyAlignment="1">
      <alignment horizontal="right" vertical="center"/>
    </xf>
    <xf numFmtId="4" fontId="34" fillId="0" borderId="32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horizontal="left" vertical="center"/>
    </xf>
    <xf numFmtId="4" fontId="14" fillId="0" borderId="41" xfId="0" applyNumberFormat="1" applyFont="1" applyFill="1" applyBorder="1" applyAlignment="1">
      <alignment horizontal="right" vertical="center"/>
    </xf>
    <xf numFmtId="4" fontId="14" fillId="0" borderId="3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wrapText="1"/>
    </xf>
    <xf numFmtId="0" fontId="2" fillId="3" borderId="50" xfId="3" applyFont="1" applyFill="1" applyBorder="1" applyAlignment="1" applyProtection="1">
      <alignment horizontal="center" vertical="center" wrapText="1"/>
    </xf>
    <xf numFmtId="0" fontId="2" fillId="3" borderId="51" xfId="3" applyFont="1" applyFill="1" applyBorder="1" applyAlignment="1" applyProtection="1">
      <alignment horizontal="center" vertical="center" wrapText="1"/>
    </xf>
    <xf numFmtId="0" fontId="2" fillId="3" borderId="52" xfId="3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4" fontId="33" fillId="0" borderId="29" xfId="0" applyNumberFormat="1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4" fontId="33" fillId="0" borderId="47" xfId="0" applyNumberFormat="1" applyFont="1" applyBorder="1" applyAlignment="1">
      <alignment horizontal="center" vertical="center" wrapText="1"/>
    </xf>
    <xf numFmtId="4" fontId="33" fillId="0" borderId="57" xfId="0" applyNumberFormat="1" applyFont="1" applyBorder="1" applyAlignment="1">
      <alignment horizontal="center" vertical="center" wrapText="1"/>
    </xf>
    <xf numFmtId="4" fontId="33" fillId="0" borderId="37" xfId="0" applyNumberFormat="1" applyFont="1" applyBorder="1" applyAlignment="1">
      <alignment horizontal="center" vertical="center" wrapText="1"/>
    </xf>
    <xf numFmtId="4" fontId="33" fillId="0" borderId="36" xfId="0" applyNumberFormat="1" applyFont="1" applyBorder="1" applyAlignment="1">
      <alignment horizontal="center" vertical="center" wrapText="1"/>
    </xf>
    <xf numFmtId="4" fontId="2" fillId="0" borderId="50" xfId="3" quotePrefix="1" applyNumberFormat="1" applyFont="1" applyFill="1" applyBorder="1" applyAlignment="1" applyProtection="1">
      <alignment horizontal="center" vertical="center" wrapText="1"/>
    </xf>
    <xf numFmtId="4" fontId="2" fillId="0" borderId="51" xfId="3" quotePrefix="1" applyNumberFormat="1" applyFont="1" applyFill="1" applyBorder="1" applyAlignment="1" applyProtection="1">
      <alignment horizontal="center" vertical="center" wrapText="1"/>
    </xf>
    <xf numFmtId="4" fontId="2" fillId="0" borderId="52" xfId="3" quotePrefix="1" applyNumberFormat="1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51" xfId="3" applyFont="1" applyFill="1" applyBorder="1" applyAlignment="1" applyProtection="1">
      <alignment horizontal="center" vertical="center" wrapText="1"/>
    </xf>
    <xf numFmtId="0" fontId="2" fillId="0" borderId="52" xfId="3" applyFont="1" applyFill="1" applyBorder="1" applyAlignment="1" applyProtection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4" fontId="6" fillId="0" borderId="48" xfId="1" applyNumberFormat="1" applyFont="1" applyFill="1" applyBorder="1" applyAlignment="1" applyProtection="1">
      <alignment horizontal="center" vertical="center"/>
    </xf>
    <xf numFmtId="4" fontId="6" fillId="0" borderId="49" xfId="1" applyNumberFormat="1" applyFont="1" applyFill="1" applyBorder="1" applyAlignment="1" applyProtection="1">
      <alignment horizontal="center" vertical="center"/>
    </xf>
    <xf numFmtId="4" fontId="6" fillId="0" borderId="61" xfId="1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" fontId="6" fillId="0" borderId="43" xfId="1" applyNumberFormat="1" applyFont="1" applyFill="1" applyBorder="1" applyAlignment="1" applyProtection="1">
      <alignment horizontal="center" vertical="center"/>
    </xf>
    <xf numFmtId="4" fontId="6" fillId="0" borderId="42" xfId="1" applyNumberFormat="1" applyFont="1" applyFill="1" applyBorder="1" applyAlignment="1" applyProtection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22" xfId="0" applyFont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 vertical="center" wrapText="1" shrinkToFit="1"/>
    </xf>
    <xf numFmtId="0" fontId="19" fillId="0" borderId="42" xfId="0" applyFont="1" applyFill="1" applyBorder="1" applyAlignment="1" applyProtection="1">
      <alignment horizontal="center" vertical="center" wrapText="1" shrinkToFit="1"/>
    </xf>
    <xf numFmtId="0" fontId="19" fillId="0" borderId="2" xfId="0" applyFont="1" applyFill="1" applyBorder="1" applyAlignment="1" applyProtection="1">
      <alignment horizontal="center" vertical="center" wrapText="1" shrinkToFit="1"/>
    </xf>
    <xf numFmtId="0" fontId="5" fillId="0" borderId="58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4" fontId="19" fillId="0" borderId="23" xfId="0" applyNumberFormat="1" applyFont="1" applyBorder="1" applyAlignment="1" applyProtection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 applyProtection="1">
      <alignment horizontal="center" vertical="center" wrapText="1" shrinkToFit="1"/>
    </xf>
    <xf numFmtId="4" fontId="19" fillId="0" borderId="23" xfId="0" applyNumberFormat="1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Alignment="1">
      <alignment horizontal="left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26" fillId="0" borderId="54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57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3" fontId="19" fillId="0" borderId="43" xfId="0" applyNumberFormat="1" applyFont="1" applyFill="1" applyBorder="1" applyAlignment="1" applyProtection="1">
      <alignment horizontal="center" vertical="center" wrapText="1" shrinkToFit="1"/>
    </xf>
    <xf numFmtId="3" fontId="19" fillId="0" borderId="42" xfId="0" applyNumberFormat="1" applyFont="1" applyFill="1" applyBorder="1" applyAlignment="1" applyProtection="1">
      <alignment horizontal="center" vertical="center" wrapText="1" shrinkToFit="1"/>
    </xf>
    <xf numFmtId="3" fontId="19" fillId="0" borderId="2" xfId="0" applyNumberFormat="1" applyFont="1" applyFill="1" applyBorder="1" applyAlignment="1" applyProtection="1">
      <alignment horizontal="center" vertical="center" wrapText="1" shrinkToFit="1"/>
    </xf>
    <xf numFmtId="4" fontId="14" fillId="0" borderId="13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36" fillId="3" borderId="52" xfId="0" applyFont="1" applyFill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53" xfId="0" applyFont="1" applyBorder="1" applyAlignment="1">
      <alignment horizontal="right" vertical="center" wrapText="1"/>
    </xf>
    <xf numFmtId="0" fontId="26" fillId="0" borderId="42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4" fontId="14" fillId="2" borderId="21" xfId="0" applyNumberFormat="1" applyFont="1" applyFill="1" applyBorder="1" applyAlignment="1">
      <alignment horizontal="right" vertical="center" wrapText="1"/>
    </xf>
    <xf numFmtId="4" fontId="14" fillId="2" borderId="24" xfId="0" applyNumberFormat="1" applyFont="1" applyFill="1" applyBorder="1" applyAlignment="1">
      <alignment horizontal="right" vertical="center" wrapText="1"/>
    </xf>
    <xf numFmtId="0" fontId="26" fillId="0" borderId="46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26" fillId="0" borderId="37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5" xfId="0" applyFont="1" applyBorder="1" applyAlignment="1" applyProtection="1">
      <alignment horizontal="center" vertical="center" wrapText="1"/>
    </xf>
    <xf numFmtId="0" fontId="26" fillId="0" borderId="8" xfId="0" applyFont="1" applyBorder="1" applyAlignment="1" applyProtection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9" fillId="0" borderId="23" xfId="0" applyNumberFormat="1" applyFont="1" applyBorder="1" applyAlignment="1" applyProtection="1">
      <alignment horizontal="right" vertical="center"/>
    </xf>
    <xf numFmtId="0" fontId="19" fillId="0" borderId="42" xfId="0" applyFont="1" applyBorder="1" applyAlignment="1" applyProtection="1">
      <alignment horizontal="center" vertical="center"/>
    </xf>
    <xf numFmtId="0" fontId="33" fillId="0" borderId="35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67" xfId="0" applyFont="1" applyFill="1" applyBorder="1" applyAlignment="1">
      <alignment horizontal="left" vertical="center"/>
    </xf>
    <xf numFmtId="4" fontId="14" fillId="0" borderId="68" xfId="0" applyNumberFormat="1" applyFont="1" applyFill="1" applyBorder="1" applyAlignment="1">
      <alignment horizontal="right" vertical="center"/>
    </xf>
    <xf numFmtId="4" fontId="14" fillId="0" borderId="69" xfId="0" applyNumberFormat="1" applyFont="1" applyFill="1" applyBorder="1" applyAlignment="1">
      <alignment horizontal="right" vertical="center"/>
    </xf>
    <xf numFmtId="4" fontId="19" fillId="0" borderId="21" xfId="0" applyNumberFormat="1" applyFont="1" applyBorder="1" applyAlignment="1" applyProtection="1">
      <alignment horizontal="right" vertical="center"/>
    </xf>
    <xf numFmtId="4" fontId="19" fillId="0" borderId="24" xfId="0" applyNumberFormat="1" applyFont="1" applyBorder="1" applyAlignment="1" applyProtection="1">
      <alignment horizontal="right" vertical="center"/>
    </xf>
    <xf numFmtId="4" fontId="6" fillId="0" borderId="78" xfId="1" applyNumberFormat="1" applyFont="1" applyFill="1" applyBorder="1" applyAlignment="1" applyProtection="1">
      <alignment horizontal="center" vertical="center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left" vertical="center"/>
    </xf>
    <xf numFmtId="0" fontId="14" fillId="0" borderId="76" xfId="0" applyFont="1" applyFill="1" applyBorder="1" applyAlignment="1">
      <alignment horizontal="left" vertical="center"/>
    </xf>
    <xf numFmtId="0" fontId="14" fillId="0" borderId="77" xfId="0" applyFont="1" applyFill="1" applyBorder="1" applyAlignment="1">
      <alignment horizontal="left" vertical="center"/>
    </xf>
    <xf numFmtId="0" fontId="39" fillId="3" borderId="4" xfId="0" applyFont="1" applyFill="1" applyBorder="1" applyAlignment="1">
      <alignment horizontal="right" vertical="center" wrapText="1"/>
    </xf>
    <xf numFmtId="0" fontId="39" fillId="3" borderId="6" xfId="0" applyFont="1" applyFill="1" applyBorder="1" applyAlignment="1">
      <alignment horizontal="right" vertical="center" wrapText="1"/>
    </xf>
    <xf numFmtId="4" fontId="29" fillId="0" borderId="5" xfId="0" applyNumberFormat="1" applyFont="1" applyBorder="1" applyAlignment="1">
      <alignment horizontal="center" vertical="center"/>
    </xf>
    <xf numFmtId="4" fontId="29" fillId="0" borderId="7" xfId="0" applyNumberFormat="1" applyFont="1" applyBorder="1" applyAlignment="1">
      <alignment horizontal="center" vertical="center"/>
    </xf>
    <xf numFmtId="0" fontId="39" fillId="3" borderId="4" xfId="0" applyFont="1" applyFill="1" applyBorder="1" applyAlignment="1">
      <alignment horizontal="left" vertical="center" wrapText="1"/>
    </xf>
    <xf numFmtId="4" fontId="28" fillId="0" borderId="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</cellXfs>
  <cellStyles count="5">
    <cellStyle name="Normal 6" xfId="1"/>
    <cellStyle name="Normal 6 2" xfId="2"/>
    <cellStyle name="Normal_ND03-Sažetak" xfId="3"/>
    <cellStyle name="Normalno" xfId="0" builtinId="0"/>
    <cellStyle name="Zarez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workbookViewId="0">
      <selection activeCell="A56" sqref="A56"/>
    </sheetView>
  </sheetViews>
  <sheetFormatPr defaultColWidth="9.140625" defaultRowHeight="15" x14ac:dyDescent="0.25"/>
  <cols>
    <col min="1" max="1" width="146.140625" style="102" customWidth="1"/>
    <col min="2" max="16384" width="9.140625" style="102"/>
  </cols>
  <sheetData>
    <row r="1" spans="1:1" ht="18.75" x14ac:dyDescent="0.25">
      <c r="A1" s="104" t="s">
        <v>107</v>
      </c>
    </row>
    <row r="3" spans="1:1" x14ac:dyDescent="0.25">
      <c r="A3" s="103" t="s">
        <v>101</v>
      </c>
    </row>
    <row r="4" spans="1:1" ht="30" x14ac:dyDescent="0.25">
      <c r="A4" s="103" t="s">
        <v>106</v>
      </c>
    </row>
    <row r="5" spans="1:1" x14ac:dyDescent="0.2">
      <c r="A5" s="103"/>
    </row>
    <row r="6" spans="1:1" x14ac:dyDescent="0.2">
      <c r="A6" s="105" t="s">
        <v>100</v>
      </c>
    </row>
    <row r="7" spans="1:1" x14ac:dyDescent="0.2">
      <c r="A7" s="106" t="s">
        <v>108</v>
      </c>
    </row>
    <row r="8" spans="1:1" x14ac:dyDescent="0.2">
      <c r="A8" s="103" t="s">
        <v>109</v>
      </c>
    </row>
    <row r="9" spans="1:1" x14ac:dyDescent="0.25">
      <c r="A9" s="103" t="s">
        <v>110</v>
      </c>
    </row>
    <row r="10" spans="1:1" x14ac:dyDescent="0.25">
      <c r="A10" s="103" t="s">
        <v>111</v>
      </c>
    </row>
    <row r="11" spans="1:1" x14ac:dyDescent="0.25">
      <c r="A11" s="103" t="s">
        <v>112</v>
      </c>
    </row>
    <row r="12" spans="1:1" x14ac:dyDescent="0.25">
      <c r="A12" s="103" t="s">
        <v>113</v>
      </c>
    </row>
    <row r="13" spans="1:1" x14ac:dyDescent="0.25">
      <c r="A13" s="103" t="s">
        <v>114</v>
      </c>
    </row>
    <row r="14" spans="1:1" x14ac:dyDescent="0.25">
      <c r="A14" s="103" t="s">
        <v>115</v>
      </c>
    </row>
    <row r="15" spans="1:1" x14ac:dyDescent="0.2">
      <c r="A15" s="103"/>
    </row>
    <row r="16" spans="1:1" x14ac:dyDescent="0.2">
      <c r="A16" s="106" t="s">
        <v>116</v>
      </c>
    </row>
    <row r="17" spans="1:1" x14ac:dyDescent="0.2">
      <c r="A17" s="103" t="s">
        <v>109</v>
      </c>
    </row>
    <row r="18" spans="1:1" x14ac:dyDescent="0.25">
      <c r="A18" s="103" t="s">
        <v>110</v>
      </c>
    </row>
    <row r="19" spans="1:1" x14ac:dyDescent="0.25">
      <c r="A19" s="103" t="s">
        <v>111</v>
      </c>
    </row>
    <row r="20" spans="1:1" x14ac:dyDescent="0.25">
      <c r="A20" s="103" t="s">
        <v>117</v>
      </c>
    </row>
    <row r="21" spans="1:1" x14ac:dyDescent="0.25">
      <c r="A21" s="103" t="s">
        <v>118</v>
      </c>
    </row>
    <row r="22" spans="1:1" x14ac:dyDescent="0.25">
      <c r="A22" s="103" t="s">
        <v>119</v>
      </c>
    </row>
    <row r="23" spans="1:1" x14ac:dyDescent="0.2">
      <c r="A23" s="103"/>
    </row>
    <row r="24" spans="1:1" x14ac:dyDescent="0.2">
      <c r="A24" s="106" t="s">
        <v>121</v>
      </c>
    </row>
    <row r="25" spans="1:1" x14ac:dyDescent="0.2">
      <c r="A25" s="103" t="s">
        <v>109</v>
      </c>
    </row>
    <row r="26" spans="1:1" x14ac:dyDescent="0.25">
      <c r="A26" s="103" t="s">
        <v>122</v>
      </c>
    </row>
    <row r="27" spans="1:1" x14ac:dyDescent="0.2">
      <c r="A27" s="103" t="s">
        <v>123</v>
      </c>
    </row>
    <row r="28" spans="1:1" x14ac:dyDescent="0.25">
      <c r="A28" s="103" t="s">
        <v>124</v>
      </c>
    </row>
    <row r="29" spans="1:1" x14ac:dyDescent="0.25">
      <c r="A29" s="103" t="s">
        <v>125</v>
      </c>
    </row>
    <row r="30" spans="1:1" x14ac:dyDescent="0.25">
      <c r="A30" s="103" t="s">
        <v>126</v>
      </c>
    </row>
    <row r="31" spans="1:1" x14ac:dyDescent="0.25">
      <c r="A31" s="103" t="s">
        <v>115</v>
      </c>
    </row>
    <row r="32" spans="1:1" x14ac:dyDescent="0.2">
      <c r="A32" s="103"/>
    </row>
    <row r="33" spans="1:1" x14ac:dyDescent="0.2">
      <c r="A33" s="106" t="s">
        <v>127</v>
      </c>
    </row>
    <row r="34" spans="1:1" x14ac:dyDescent="0.25">
      <c r="A34" s="107" t="s">
        <v>63</v>
      </c>
    </row>
    <row r="35" spans="1:1" x14ac:dyDescent="0.25">
      <c r="A35" s="103" t="s">
        <v>128</v>
      </c>
    </row>
    <row r="36" spans="1:1" x14ac:dyDescent="0.25">
      <c r="A36" s="103" t="s">
        <v>129</v>
      </c>
    </row>
    <row r="37" spans="1:1" x14ac:dyDescent="0.25">
      <c r="A37" s="103" t="s">
        <v>130</v>
      </c>
    </row>
    <row r="38" spans="1:1" x14ac:dyDescent="0.25">
      <c r="A38" s="103" t="s">
        <v>131</v>
      </c>
    </row>
    <row r="39" spans="1:1" x14ac:dyDescent="0.25">
      <c r="A39" s="103" t="s">
        <v>132</v>
      </c>
    </row>
    <row r="40" spans="1:1" x14ac:dyDescent="0.25">
      <c r="A40" s="103"/>
    </row>
    <row r="41" spans="1:1" x14ac:dyDescent="0.25">
      <c r="A41" s="107" t="s">
        <v>71</v>
      </c>
    </row>
    <row r="42" spans="1:1" x14ac:dyDescent="0.25">
      <c r="A42" s="103" t="s">
        <v>128</v>
      </c>
    </row>
    <row r="43" spans="1:1" x14ac:dyDescent="0.25">
      <c r="A43" s="103" t="s">
        <v>133</v>
      </c>
    </row>
    <row r="44" spans="1:1" x14ac:dyDescent="0.25">
      <c r="A44" s="103" t="s">
        <v>130</v>
      </c>
    </row>
    <row r="45" spans="1:1" x14ac:dyDescent="0.25">
      <c r="A45" s="103" t="s">
        <v>134</v>
      </c>
    </row>
    <row r="46" spans="1:1" x14ac:dyDescent="0.25">
      <c r="A46" s="103" t="s">
        <v>135</v>
      </c>
    </row>
    <row r="47" spans="1:1" x14ac:dyDescent="0.25">
      <c r="A47" s="103" t="s">
        <v>136</v>
      </c>
    </row>
    <row r="48" spans="1:1" x14ac:dyDescent="0.25">
      <c r="A48" s="103"/>
    </row>
    <row r="49" spans="1:1" x14ac:dyDescent="0.25">
      <c r="A49" s="103"/>
    </row>
    <row r="50" spans="1:1" x14ac:dyDescent="0.25">
      <c r="A50" s="103" t="s">
        <v>102</v>
      </c>
    </row>
    <row r="51" spans="1:1" x14ac:dyDescent="0.25">
      <c r="A51" s="103" t="s">
        <v>103</v>
      </c>
    </row>
    <row r="52" spans="1:1" ht="30" x14ac:dyDescent="0.25">
      <c r="A52" s="103" t="s">
        <v>225</v>
      </c>
    </row>
    <row r="53" spans="1:1" x14ac:dyDescent="0.25">
      <c r="A53" s="103" t="s">
        <v>104</v>
      </c>
    </row>
    <row r="54" spans="1:1" ht="30" x14ac:dyDescent="0.25">
      <c r="A54" s="103" t="s">
        <v>105</v>
      </c>
    </row>
    <row r="55" spans="1:1" x14ac:dyDescent="0.25">
      <c r="A55" s="103" t="s">
        <v>226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99"/>
  <sheetViews>
    <sheetView zoomScaleNormal="100" workbookViewId="0">
      <selection activeCell="A4" sqref="A4"/>
    </sheetView>
  </sheetViews>
  <sheetFormatPr defaultColWidth="68.7109375" defaultRowHeight="15" x14ac:dyDescent="0.25"/>
  <cols>
    <col min="1" max="1" width="63.85546875" style="63" customWidth="1"/>
    <col min="2" max="2" width="12.7109375" style="63" customWidth="1"/>
    <col min="3" max="3" width="12" style="63" customWidth="1"/>
    <col min="4" max="4" width="13.7109375" style="63" customWidth="1"/>
    <col min="5" max="5" width="9.7109375" style="63" customWidth="1"/>
    <col min="6" max="7" width="10.7109375" style="63" customWidth="1"/>
    <col min="8" max="8" width="4.140625" style="63" customWidth="1"/>
    <col min="9" max="9" width="24.85546875" style="63" customWidth="1"/>
    <col min="10" max="10" width="9.5703125" style="63" customWidth="1"/>
    <col min="11" max="11" width="7" style="63" customWidth="1"/>
    <col min="12" max="12" width="5.42578125" style="63" customWidth="1"/>
    <col min="13" max="13" width="8.28515625" style="63" customWidth="1"/>
    <col min="14" max="14" width="4.85546875" style="63" customWidth="1"/>
    <col min="15" max="15" width="11" style="63" customWidth="1"/>
    <col min="16" max="17" width="11.42578125" style="63" customWidth="1"/>
    <col min="18" max="18" width="12.28515625" style="63" customWidth="1"/>
    <col min="19" max="21" width="11.42578125" style="63" customWidth="1"/>
    <col min="22" max="16384" width="68.7109375" style="63"/>
  </cols>
  <sheetData>
    <row r="1" spans="1:21" ht="15.75" x14ac:dyDescent="0.25">
      <c r="A1" s="247" t="s">
        <v>29</v>
      </c>
      <c r="B1" s="247"/>
      <c r="I1" s="288" t="s">
        <v>31</v>
      </c>
      <c r="J1" s="288"/>
      <c r="K1" s="288"/>
      <c r="L1" s="288"/>
    </row>
    <row r="2" spans="1:21" x14ac:dyDescent="0.2">
      <c r="I2" s="66"/>
      <c r="J2" s="66"/>
      <c r="K2" s="66"/>
      <c r="L2" s="66"/>
    </row>
    <row r="3" spans="1:21" ht="15.75" thickBot="1" x14ac:dyDescent="0.25">
      <c r="A3" s="44" t="s">
        <v>52</v>
      </c>
      <c r="B3" s="32"/>
      <c r="C3" s="7"/>
      <c r="D3" s="7"/>
      <c r="E3" s="7"/>
      <c r="F3" s="7"/>
      <c r="G3" s="7"/>
    </row>
    <row r="4" spans="1:21" ht="17.45" customHeight="1" thickBot="1" x14ac:dyDescent="0.3">
      <c r="A4" s="43" t="s">
        <v>137</v>
      </c>
      <c r="B4" s="32"/>
      <c r="C4" s="7"/>
      <c r="D4" s="7"/>
      <c r="E4" s="7"/>
      <c r="F4" s="7"/>
      <c r="G4" s="7"/>
      <c r="I4" s="151" t="s">
        <v>63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</row>
    <row r="5" spans="1:21" ht="15.75" x14ac:dyDescent="0.25">
      <c r="A5" s="43" t="s">
        <v>138</v>
      </c>
      <c r="B5" s="32"/>
      <c r="C5" s="7"/>
      <c r="D5" s="7"/>
      <c r="E5" s="7"/>
      <c r="F5" s="7"/>
      <c r="G5" s="7"/>
      <c r="I5" s="289" t="s">
        <v>64</v>
      </c>
      <c r="J5" s="281" t="s">
        <v>26</v>
      </c>
      <c r="K5" s="281" t="s">
        <v>65</v>
      </c>
      <c r="L5" s="281" t="s">
        <v>78</v>
      </c>
      <c r="M5" s="281" t="s">
        <v>77</v>
      </c>
      <c r="N5" s="281" t="s">
        <v>28</v>
      </c>
      <c r="O5" s="281" t="s">
        <v>66</v>
      </c>
      <c r="P5" s="281" t="s">
        <v>67</v>
      </c>
      <c r="Q5" s="281" t="s">
        <v>68</v>
      </c>
      <c r="R5" s="281" t="s">
        <v>69</v>
      </c>
      <c r="S5" s="284" t="s">
        <v>70</v>
      </c>
      <c r="T5" s="273" t="s">
        <v>37</v>
      </c>
    </row>
    <row r="6" spans="1:21" ht="15.75" x14ac:dyDescent="0.25">
      <c r="A6" s="43" t="s">
        <v>139</v>
      </c>
      <c r="B6" s="32"/>
      <c r="C6" s="7"/>
      <c r="D6" s="7"/>
      <c r="E6" s="7"/>
      <c r="F6" s="7"/>
      <c r="G6" s="7"/>
      <c r="I6" s="290"/>
      <c r="J6" s="279"/>
      <c r="K6" s="279"/>
      <c r="L6" s="279"/>
      <c r="M6" s="279"/>
      <c r="N6" s="279"/>
      <c r="O6" s="279"/>
      <c r="P6" s="279"/>
      <c r="Q6" s="279"/>
      <c r="R6" s="279"/>
      <c r="S6" s="285"/>
      <c r="T6" s="274"/>
    </row>
    <row r="7" spans="1:21" ht="15.75" x14ac:dyDescent="0.25">
      <c r="A7" s="43" t="s">
        <v>140</v>
      </c>
      <c r="B7" s="32"/>
      <c r="C7" s="7"/>
      <c r="D7" s="7"/>
      <c r="E7" s="7"/>
      <c r="F7" s="7"/>
      <c r="G7" s="7"/>
      <c r="I7" s="291"/>
      <c r="J7" s="280"/>
      <c r="K7" s="280"/>
      <c r="L7" s="280"/>
      <c r="M7" s="280"/>
      <c r="N7" s="280"/>
      <c r="O7" s="280"/>
      <c r="P7" s="280"/>
      <c r="Q7" s="280"/>
      <c r="R7" s="280"/>
      <c r="S7" s="286"/>
      <c r="T7" s="275"/>
    </row>
    <row r="8" spans="1:21" x14ac:dyDescent="0.2">
      <c r="A8" s="32"/>
      <c r="B8" s="32"/>
      <c r="C8" s="7"/>
      <c r="D8" s="7"/>
      <c r="E8" s="7"/>
      <c r="F8" s="7"/>
      <c r="G8" s="7"/>
      <c r="I8" s="75">
        <v>1</v>
      </c>
      <c r="J8" s="76">
        <v>2</v>
      </c>
      <c r="K8" s="76">
        <v>3</v>
      </c>
      <c r="L8" s="76">
        <v>4</v>
      </c>
      <c r="M8" s="76">
        <v>5</v>
      </c>
      <c r="N8" s="76">
        <v>6</v>
      </c>
      <c r="O8" s="76">
        <v>7</v>
      </c>
      <c r="P8" s="76">
        <v>8</v>
      </c>
      <c r="Q8" s="76">
        <v>9</v>
      </c>
      <c r="R8" s="76">
        <v>10</v>
      </c>
      <c r="S8" s="76">
        <v>11</v>
      </c>
      <c r="T8" s="78" t="s">
        <v>76</v>
      </c>
    </row>
    <row r="9" spans="1:21" ht="15.75" thickBot="1" x14ac:dyDescent="0.25">
      <c r="A9" s="8"/>
      <c r="B9" s="9"/>
      <c r="C9" s="10"/>
      <c r="D9" s="10"/>
      <c r="E9" s="10"/>
      <c r="F9" s="10"/>
      <c r="G9" s="10"/>
      <c r="I9" s="69" t="s">
        <v>186</v>
      </c>
      <c r="J9" s="70" t="s">
        <v>187</v>
      </c>
      <c r="K9" s="70" t="s">
        <v>93</v>
      </c>
      <c r="L9" s="70">
        <v>73</v>
      </c>
      <c r="M9" s="70">
        <v>5</v>
      </c>
      <c r="N9" s="71">
        <v>0.25</v>
      </c>
      <c r="O9" s="70" t="s">
        <v>188</v>
      </c>
      <c r="P9" s="72"/>
      <c r="Q9" s="72"/>
      <c r="R9" s="72"/>
      <c r="S9" s="72"/>
      <c r="T9" s="73">
        <f>P9+Q9+R9+S9</f>
        <v>0</v>
      </c>
    </row>
    <row r="10" spans="1:21" x14ac:dyDescent="0.25">
      <c r="A10" s="267" t="s">
        <v>19</v>
      </c>
      <c r="B10" s="270" t="s">
        <v>5</v>
      </c>
      <c r="C10" s="215" t="s">
        <v>36</v>
      </c>
      <c r="D10" s="215" t="s">
        <v>46</v>
      </c>
      <c r="E10" s="215" t="s">
        <v>51</v>
      </c>
      <c r="F10" s="215" t="s">
        <v>38</v>
      </c>
      <c r="G10" s="215" t="s">
        <v>37</v>
      </c>
      <c r="I10" s="69" t="s">
        <v>189</v>
      </c>
      <c r="J10" s="70" t="s">
        <v>190</v>
      </c>
      <c r="K10" s="70" t="s">
        <v>93</v>
      </c>
      <c r="L10" s="70">
        <v>44</v>
      </c>
      <c r="M10" s="70">
        <v>4</v>
      </c>
      <c r="N10" s="71">
        <v>0</v>
      </c>
      <c r="O10" s="70" t="s">
        <v>191</v>
      </c>
      <c r="P10" s="72"/>
      <c r="Q10" s="72"/>
      <c r="R10" s="72"/>
      <c r="S10" s="72"/>
      <c r="T10" s="73">
        <f>P10+Q10+R10+S10</f>
        <v>0</v>
      </c>
    </row>
    <row r="11" spans="1:21" ht="15.75" thickBot="1" x14ac:dyDescent="0.3">
      <c r="A11" s="268"/>
      <c r="B11" s="271"/>
      <c r="C11" s="216"/>
      <c r="D11" s="216"/>
      <c r="E11" s="216"/>
      <c r="F11" s="216"/>
      <c r="G11" s="216"/>
      <c r="I11" s="69" t="s">
        <v>192</v>
      </c>
      <c r="J11" s="70" t="s">
        <v>193</v>
      </c>
      <c r="K11" s="70" t="s">
        <v>91</v>
      </c>
      <c r="L11" s="70">
        <v>55</v>
      </c>
      <c r="M11" s="70">
        <v>4</v>
      </c>
      <c r="N11" s="71">
        <v>0.5</v>
      </c>
      <c r="O11" s="70" t="s">
        <v>194</v>
      </c>
      <c r="P11" s="72"/>
      <c r="Q11" s="72"/>
      <c r="R11" s="72"/>
      <c r="S11" s="72"/>
      <c r="T11" s="73">
        <f>P11+Q11+R11+S11</f>
        <v>0</v>
      </c>
    </row>
    <row r="12" spans="1:21" ht="15.75" thickBot="1" x14ac:dyDescent="0.3">
      <c r="A12" s="269"/>
      <c r="B12" s="272"/>
      <c r="C12" s="217"/>
      <c r="D12" s="217"/>
      <c r="E12" s="217"/>
      <c r="F12" s="217"/>
      <c r="G12" s="217"/>
      <c r="I12" s="276" t="s">
        <v>92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8"/>
      <c r="T12" s="149">
        <f>SUM(T9:T11)</f>
        <v>0</v>
      </c>
    </row>
    <row r="13" spans="1:21" ht="15.75" thickBot="1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 t="s">
        <v>80</v>
      </c>
      <c r="G13" s="22" t="s">
        <v>81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81"/>
      <c r="U13" s="82"/>
    </row>
    <row r="14" spans="1:21" ht="15.75" thickBot="1" x14ac:dyDescent="0.3">
      <c r="A14" s="17" t="s">
        <v>11</v>
      </c>
      <c r="B14" s="83" t="s">
        <v>10</v>
      </c>
      <c r="C14" s="18" t="s">
        <v>45</v>
      </c>
      <c r="D14" s="33">
        <f>R87+M98+S93-D30</f>
        <v>196424230.54000002</v>
      </c>
      <c r="E14" s="39"/>
      <c r="F14" s="36">
        <f>D14*E14/1000</f>
        <v>0</v>
      </c>
      <c r="G14" s="38">
        <f>F14</f>
        <v>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82"/>
    </row>
    <row r="15" spans="1:21" ht="15.6" customHeight="1" thickBot="1" x14ac:dyDescent="0.25">
      <c r="A15" s="11" t="s">
        <v>20</v>
      </c>
      <c r="B15" s="83" t="s">
        <v>10</v>
      </c>
      <c r="C15" s="19" t="s">
        <v>45</v>
      </c>
      <c r="D15" s="34">
        <f>D14*1/100</f>
        <v>1964242.3054000002</v>
      </c>
      <c r="E15" s="40"/>
      <c r="F15" s="37">
        <f>D15*E15/1000</f>
        <v>0</v>
      </c>
      <c r="G15" s="139">
        <f>F15</f>
        <v>0</v>
      </c>
      <c r="I15" s="151" t="s">
        <v>71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3"/>
      <c r="T15" s="65"/>
    </row>
    <row r="16" spans="1:21" x14ac:dyDescent="0.25">
      <c r="A16" s="11" t="s">
        <v>12</v>
      </c>
      <c r="B16" s="13" t="s">
        <v>10</v>
      </c>
      <c r="C16" s="19" t="s">
        <v>45</v>
      </c>
      <c r="D16" s="34">
        <f>D14*5/100</f>
        <v>9821211.5270000007</v>
      </c>
      <c r="E16" s="40"/>
      <c r="F16" s="37">
        <f t="shared" ref="F16:F31" si="0">D16*E16/1000</f>
        <v>0</v>
      </c>
      <c r="G16" s="139">
        <f t="shared" ref="G16:G31" si="1">F16</f>
        <v>0</v>
      </c>
      <c r="I16" s="290" t="s">
        <v>25</v>
      </c>
      <c r="J16" s="279" t="s">
        <v>26</v>
      </c>
      <c r="K16" s="279" t="s">
        <v>65</v>
      </c>
      <c r="L16" s="279" t="s">
        <v>27</v>
      </c>
      <c r="M16" s="279" t="s">
        <v>77</v>
      </c>
      <c r="N16" s="279" t="s">
        <v>72</v>
      </c>
      <c r="O16" s="279" t="s">
        <v>66</v>
      </c>
      <c r="P16" s="279" t="s">
        <v>73</v>
      </c>
      <c r="Q16" s="279" t="s">
        <v>74</v>
      </c>
      <c r="R16" s="281" t="s">
        <v>75</v>
      </c>
      <c r="S16" s="273" t="s">
        <v>37</v>
      </c>
      <c r="T16" s="67"/>
    </row>
    <row r="17" spans="1:20" x14ac:dyDescent="0.25">
      <c r="A17" s="292" t="s">
        <v>13</v>
      </c>
      <c r="B17" s="294">
        <v>1000</v>
      </c>
      <c r="C17" s="296" t="s">
        <v>45</v>
      </c>
      <c r="D17" s="263">
        <f>D14*0.5/100</f>
        <v>982121.15270000009</v>
      </c>
      <c r="E17" s="265"/>
      <c r="F17" s="298">
        <f t="shared" si="0"/>
        <v>0</v>
      </c>
      <c r="G17" s="282">
        <f t="shared" si="1"/>
        <v>0</v>
      </c>
      <c r="I17" s="290"/>
      <c r="J17" s="279"/>
      <c r="K17" s="279"/>
      <c r="L17" s="279"/>
      <c r="M17" s="279"/>
      <c r="N17" s="279"/>
      <c r="O17" s="279"/>
      <c r="P17" s="279"/>
      <c r="Q17" s="279"/>
      <c r="R17" s="279"/>
      <c r="S17" s="274"/>
      <c r="T17" s="67"/>
    </row>
    <row r="18" spans="1:20" x14ac:dyDescent="0.25">
      <c r="A18" s="293"/>
      <c r="B18" s="295"/>
      <c r="C18" s="297"/>
      <c r="D18" s="264"/>
      <c r="E18" s="266"/>
      <c r="F18" s="299"/>
      <c r="G18" s="283"/>
      <c r="I18" s="291"/>
      <c r="J18" s="280"/>
      <c r="K18" s="280"/>
      <c r="L18" s="280"/>
      <c r="M18" s="280"/>
      <c r="N18" s="280"/>
      <c r="O18" s="280"/>
      <c r="P18" s="280"/>
      <c r="Q18" s="280"/>
      <c r="R18" s="280"/>
      <c r="S18" s="275"/>
      <c r="T18" s="67"/>
    </row>
    <row r="19" spans="1:20" x14ac:dyDescent="0.25">
      <c r="A19" s="11" t="s">
        <v>32</v>
      </c>
      <c r="B19" s="13">
        <v>1000</v>
      </c>
      <c r="C19" s="19" t="s">
        <v>45</v>
      </c>
      <c r="D19" s="34">
        <f>D14*3/100</f>
        <v>5892726.9162000008</v>
      </c>
      <c r="E19" s="40"/>
      <c r="F19" s="37">
        <f t="shared" si="0"/>
        <v>0</v>
      </c>
      <c r="G19" s="139">
        <f t="shared" si="1"/>
        <v>0</v>
      </c>
      <c r="I19" s="75">
        <v>1</v>
      </c>
      <c r="J19" s="76">
        <v>2</v>
      </c>
      <c r="K19" s="76">
        <v>3</v>
      </c>
      <c r="L19" s="76">
        <v>4</v>
      </c>
      <c r="M19" s="76">
        <v>5</v>
      </c>
      <c r="N19" s="76">
        <v>6</v>
      </c>
      <c r="O19" s="76">
        <v>7</v>
      </c>
      <c r="P19" s="76">
        <v>8</v>
      </c>
      <c r="Q19" s="76">
        <v>9</v>
      </c>
      <c r="R19" s="76">
        <v>10</v>
      </c>
      <c r="S19" s="77" t="s">
        <v>79</v>
      </c>
      <c r="T19" s="68"/>
    </row>
    <row r="20" spans="1:20" ht="15.75" thickBot="1" x14ac:dyDescent="0.3">
      <c r="A20" s="11" t="s">
        <v>47</v>
      </c>
      <c r="B20" s="13" t="s">
        <v>10</v>
      </c>
      <c r="C20" s="19" t="s">
        <v>45</v>
      </c>
      <c r="D20" s="34">
        <f>D14*1/100</f>
        <v>1964242.3054000002</v>
      </c>
      <c r="E20" s="40"/>
      <c r="F20" s="37">
        <f t="shared" si="0"/>
        <v>0</v>
      </c>
      <c r="G20" s="139">
        <f t="shared" si="1"/>
        <v>0</v>
      </c>
      <c r="I20" s="69" t="s">
        <v>186</v>
      </c>
      <c r="J20" s="70" t="s">
        <v>187</v>
      </c>
      <c r="K20" s="70" t="s">
        <v>93</v>
      </c>
      <c r="L20" s="70">
        <v>73</v>
      </c>
      <c r="M20" s="70">
        <v>5</v>
      </c>
      <c r="N20" s="71">
        <v>0.25</v>
      </c>
      <c r="O20" s="70" t="s">
        <v>188</v>
      </c>
      <c r="P20" s="74">
        <v>79040</v>
      </c>
      <c r="Q20" s="79"/>
      <c r="R20" s="72"/>
      <c r="S20" s="73">
        <f>Q20+R20</f>
        <v>0</v>
      </c>
      <c r="T20" s="68"/>
    </row>
    <row r="21" spans="1:20" ht="15.75" thickBot="1" x14ac:dyDescent="0.3">
      <c r="A21" s="16" t="s">
        <v>33</v>
      </c>
      <c r="B21" s="13" t="s">
        <v>10</v>
      </c>
      <c r="C21" s="137" t="s">
        <v>45</v>
      </c>
      <c r="D21" s="34">
        <v>150000</v>
      </c>
      <c r="E21" s="40"/>
      <c r="F21" s="138">
        <f t="shared" si="0"/>
        <v>0</v>
      </c>
      <c r="G21" s="139">
        <f t="shared" si="1"/>
        <v>0</v>
      </c>
      <c r="I21" s="276" t="s">
        <v>92</v>
      </c>
      <c r="J21" s="277"/>
      <c r="K21" s="277"/>
      <c r="L21" s="277"/>
      <c r="M21" s="277"/>
      <c r="N21" s="277"/>
      <c r="O21" s="277"/>
      <c r="P21" s="277"/>
      <c r="Q21" s="277"/>
      <c r="R21" s="278"/>
      <c r="S21" s="149">
        <f>SUM(S20:S20)</f>
        <v>0</v>
      </c>
    </row>
    <row r="22" spans="1:20" x14ac:dyDescent="0.25">
      <c r="A22" s="16" t="s">
        <v>34</v>
      </c>
      <c r="B22" s="13" t="s">
        <v>10</v>
      </c>
      <c r="C22" s="137" t="s">
        <v>45</v>
      </c>
      <c r="D22" s="34">
        <v>150000</v>
      </c>
      <c r="E22" s="40"/>
      <c r="F22" s="138">
        <f t="shared" si="0"/>
        <v>0</v>
      </c>
      <c r="G22" s="139">
        <f t="shared" si="1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1"/>
      <c r="T22" s="82"/>
    </row>
    <row r="23" spans="1:20" x14ac:dyDescent="0.2">
      <c r="A23" s="11" t="s">
        <v>9</v>
      </c>
      <c r="B23" s="13" t="s">
        <v>10</v>
      </c>
      <c r="C23" s="19" t="s">
        <v>45</v>
      </c>
      <c r="D23" s="34">
        <f>D14*3/100</f>
        <v>5892726.9162000008</v>
      </c>
      <c r="E23" s="40"/>
      <c r="F23" s="37">
        <f t="shared" si="0"/>
        <v>0</v>
      </c>
      <c r="G23" s="139">
        <f t="shared" si="1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1"/>
      <c r="T23" s="82"/>
    </row>
    <row r="24" spans="1:20" x14ac:dyDescent="0.25">
      <c r="A24" s="11" t="s">
        <v>48</v>
      </c>
      <c r="B24" s="13" t="s">
        <v>10</v>
      </c>
      <c r="C24" s="19" t="s">
        <v>45</v>
      </c>
      <c r="D24" s="34">
        <f>D14*3/100</f>
        <v>5892726.9162000008</v>
      </c>
      <c r="E24" s="40"/>
      <c r="F24" s="37">
        <f t="shared" si="0"/>
        <v>0</v>
      </c>
      <c r="G24" s="139">
        <f t="shared" si="1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1"/>
      <c r="T24" s="82"/>
    </row>
    <row r="25" spans="1:20" x14ac:dyDescent="0.25">
      <c r="A25" s="11" t="s">
        <v>6</v>
      </c>
      <c r="B25" s="13">
        <v>2000</v>
      </c>
      <c r="C25" s="19" t="s">
        <v>45</v>
      </c>
      <c r="D25" s="34">
        <f>D14*1/100</f>
        <v>1964242.3054000002</v>
      </c>
      <c r="E25" s="40"/>
      <c r="F25" s="37">
        <f t="shared" si="0"/>
        <v>0</v>
      </c>
      <c r="G25" s="139">
        <f t="shared" si="1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1"/>
      <c r="T25" s="82"/>
    </row>
    <row r="26" spans="1:20" x14ac:dyDescent="0.2">
      <c r="A26" s="11" t="s">
        <v>49</v>
      </c>
      <c r="B26" s="13">
        <v>20000</v>
      </c>
      <c r="C26" s="19" t="s">
        <v>45</v>
      </c>
      <c r="D26" s="34">
        <f>D14</f>
        <v>196424230.54000002</v>
      </c>
      <c r="E26" s="40"/>
      <c r="F26" s="37">
        <f t="shared" si="0"/>
        <v>0</v>
      </c>
      <c r="G26" s="139">
        <f t="shared" si="1"/>
        <v>0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1"/>
      <c r="T26" s="82"/>
    </row>
    <row r="27" spans="1:20" x14ac:dyDescent="0.2">
      <c r="A27" s="11" t="s">
        <v>8</v>
      </c>
      <c r="B27" s="13" t="s">
        <v>10</v>
      </c>
      <c r="C27" s="19" t="s">
        <v>45</v>
      </c>
      <c r="D27" s="34">
        <f>D14*0.7/100</f>
        <v>1374969.6137800002</v>
      </c>
      <c r="E27" s="40"/>
      <c r="F27" s="37">
        <f t="shared" si="0"/>
        <v>0</v>
      </c>
      <c r="G27" s="139">
        <f t="shared" si="1"/>
        <v>0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1"/>
      <c r="T27" s="82"/>
    </row>
    <row r="28" spans="1:20" x14ac:dyDescent="0.25">
      <c r="A28" s="11" t="s">
        <v>50</v>
      </c>
      <c r="B28" s="13" t="s">
        <v>10</v>
      </c>
      <c r="C28" s="19" t="s">
        <v>45</v>
      </c>
      <c r="D28" s="34">
        <f>D14*1/100</f>
        <v>1964242.3054000002</v>
      </c>
      <c r="E28" s="40"/>
      <c r="F28" s="37">
        <f t="shared" si="0"/>
        <v>0</v>
      </c>
      <c r="G28" s="139">
        <f t="shared" si="1"/>
        <v>0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1"/>
      <c r="T28" s="82"/>
    </row>
    <row r="29" spans="1:20" x14ac:dyDescent="0.2">
      <c r="A29" s="11" t="s">
        <v>7</v>
      </c>
      <c r="B29" s="13" t="s">
        <v>10</v>
      </c>
      <c r="C29" s="19" t="s">
        <v>45</v>
      </c>
      <c r="D29" s="34">
        <f>D14*4/100</f>
        <v>7856969.2216000007</v>
      </c>
      <c r="E29" s="40"/>
      <c r="F29" s="37">
        <f t="shared" si="0"/>
        <v>0</v>
      </c>
      <c r="G29" s="139">
        <f t="shared" si="1"/>
        <v>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1"/>
      <c r="T29" s="82"/>
    </row>
    <row r="30" spans="1:20" x14ac:dyDescent="0.25">
      <c r="A30" s="11" t="s">
        <v>14</v>
      </c>
      <c r="B30" s="13" t="s">
        <v>10</v>
      </c>
      <c r="C30" s="19" t="s">
        <v>45</v>
      </c>
      <c r="D30" s="34">
        <f>M92</f>
        <v>574326.49</v>
      </c>
      <c r="E30" s="40"/>
      <c r="F30" s="37">
        <f t="shared" si="0"/>
        <v>0</v>
      </c>
      <c r="G30" s="139">
        <f t="shared" si="1"/>
        <v>0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1"/>
      <c r="T30" s="82"/>
    </row>
    <row r="31" spans="1:20" ht="15.75" thickBot="1" x14ac:dyDescent="0.25">
      <c r="A31" s="14" t="s">
        <v>15</v>
      </c>
      <c r="B31" s="15">
        <v>1500</v>
      </c>
      <c r="C31" s="19" t="s">
        <v>45</v>
      </c>
      <c r="D31" s="35">
        <f>D14*0.5/100</f>
        <v>982121.15270000009</v>
      </c>
      <c r="E31" s="41"/>
      <c r="F31" s="37">
        <f t="shared" si="0"/>
        <v>0</v>
      </c>
      <c r="G31" s="139">
        <f t="shared" si="1"/>
        <v>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1"/>
      <c r="T31" s="82"/>
    </row>
    <row r="32" spans="1:20" ht="15.75" thickBot="1" x14ac:dyDescent="0.3">
      <c r="A32" s="30"/>
      <c r="B32" s="28"/>
      <c r="C32" s="218" t="s">
        <v>92</v>
      </c>
      <c r="D32" s="219"/>
      <c r="E32" s="219"/>
      <c r="F32" s="220"/>
      <c r="G32" s="42">
        <f>SUM(G14:G31)</f>
        <v>0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1"/>
      <c r="T32" s="82"/>
    </row>
    <row r="33" spans="1:20" x14ac:dyDescent="0.2">
      <c r="A33" s="8"/>
      <c r="B33" s="29"/>
      <c r="C33" s="87"/>
      <c r="D33" s="87"/>
      <c r="E33" s="87"/>
      <c r="F33" s="87"/>
      <c r="G33" s="94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1"/>
      <c r="T33" s="82"/>
    </row>
    <row r="34" spans="1:20" x14ac:dyDescent="0.2">
      <c r="A34" s="8"/>
      <c r="B34" s="29"/>
      <c r="C34" s="87"/>
      <c r="D34" s="87"/>
      <c r="E34" s="87"/>
      <c r="F34" s="87"/>
      <c r="G34" s="94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1"/>
      <c r="T34" s="82"/>
    </row>
    <row r="35" spans="1:20" x14ac:dyDescent="0.2">
      <c r="A35" s="8"/>
      <c r="B35" s="29"/>
      <c r="C35" s="87"/>
      <c r="D35" s="87"/>
      <c r="E35" s="87"/>
      <c r="F35" s="87"/>
      <c r="G35" s="94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1"/>
      <c r="T35" s="82"/>
    </row>
    <row r="36" spans="1:20" x14ac:dyDescent="0.2">
      <c r="A36" s="8"/>
      <c r="B36" s="29"/>
      <c r="C36" s="87"/>
      <c r="D36" s="87"/>
      <c r="E36" s="87"/>
      <c r="F36" s="87"/>
      <c r="G36" s="94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1"/>
      <c r="T36" s="82"/>
    </row>
    <row r="37" spans="1:20" x14ac:dyDescent="0.2">
      <c r="A37" s="8"/>
      <c r="B37" s="29"/>
      <c r="C37" s="87"/>
      <c r="D37" s="87"/>
      <c r="E37" s="87"/>
      <c r="F37" s="87"/>
      <c r="G37" s="94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1"/>
      <c r="T37" s="82"/>
    </row>
    <row r="38" spans="1:20" ht="15.75" x14ac:dyDescent="0.25">
      <c r="A38" s="247" t="s">
        <v>30</v>
      </c>
      <c r="B38" s="247"/>
      <c r="C38" s="247"/>
      <c r="I38" s="6" t="s">
        <v>84</v>
      </c>
      <c r="J38" s="87"/>
      <c r="K38" s="87"/>
      <c r="L38" s="87"/>
      <c r="M38" s="87"/>
      <c r="N38" s="87"/>
      <c r="O38" s="87"/>
      <c r="P38" s="87"/>
      <c r="Q38" s="87"/>
      <c r="R38" s="87"/>
      <c r="S38" s="81"/>
      <c r="T38" s="82"/>
    </row>
    <row r="39" spans="1:20" ht="15.75" thickBot="1" x14ac:dyDescent="0.3"/>
    <row r="40" spans="1:20" ht="15.75" thickBot="1" x14ac:dyDescent="0.3">
      <c r="A40" s="194" t="s">
        <v>39</v>
      </c>
      <c r="B40" s="212" t="s">
        <v>18</v>
      </c>
      <c r="C40" s="212" t="s">
        <v>61</v>
      </c>
      <c r="D40" s="248" t="s">
        <v>62</v>
      </c>
      <c r="E40" s="215" t="s">
        <v>38</v>
      </c>
      <c r="F40" s="251" t="s">
        <v>37</v>
      </c>
      <c r="G40" s="229"/>
      <c r="I40" s="64"/>
      <c r="J40" s="64"/>
      <c r="K40" s="230" t="s">
        <v>165</v>
      </c>
      <c r="L40" s="231"/>
      <c r="M40" s="231"/>
      <c r="N40" s="231"/>
      <c r="O40" s="231"/>
      <c r="P40" s="231"/>
      <c r="Q40" s="231"/>
      <c r="R40" s="232"/>
    </row>
    <row r="41" spans="1:20" x14ac:dyDescent="0.25">
      <c r="A41" s="195"/>
      <c r="B41" s="213"/>
      <c r="C41" s="213"/>
      <c r="D41" s="249"/>
      <c r="E41" s="216"/>
      <c r="F41" s="252"/>
      <c r="G41" s="229"/>
      <c r="I41" s="254"/>
      <c r="J41" s="255"/>
      <c r="K41" s="260" t="s">
        <v>53</v>
      </c>
      <c r="L41" s="233" t="s">
        <v>54</v>
      </c>
      <c r="M41" s="233"/>
      <c r="N41" s="233" t="s">
        <v>55</v>
      </c>
      <c r="O41" s="233"/>
      <c r="P41" s="233" t="s">
        <v>83</v>
      </c>
      <c r="Q41" s="233" t="s">
        <v>56</v>
      </c>
      <c r="R41" s="245" t="s">
        <v>58</v>
      </c>
    </row>
    <row r="42" spans="1:20" ht="15" customHeight="1" thickBot="1" x14ac:dyDescent="0.3">
      <c r="A42" s="196"/>
      <c r="B42" s="214"/>
      <c r="C42" s="214"/>
      <c r="D42" s="250"/>
      <c r="E42" s="217"/>
      <c r="F42" s="253"/>
      <c r="G42" s="229"/>
      <c r="I42" s="256"/>
      <c r="J42" s="257"/>
      <c r="K42" s="261"/>
      <c r="L42" s="234"/>
      <c r="M42" s="234"/>
      <c r="N42" s="234"/>
      <c r="O42" s="234"/>
      <c r="P42" s="234"/>
      <c r="Q42" s="234"/>
      <c r="R42" s="246"/>
    </row>
    <row r="43" spans="1:20" ht="15.75" thickBot="1" x14ac:dyDescent="0.3">
      <c r="A43" s="21">
        <v>1</v>
      </c>
      <c r="B43" s="20">
        <v>2</v>
      </c>
      <c r="C43" s="21">
        <v>3</v>
      </c>
      <c r="D43" s="22">
        <v>4</v>
      </c>
      <c r="E43" s="22">
        <v>5</v>
      </c>
      <c r="F43" s="140" t="s">
        <v>82</v>
      </c>
      <c r="G43" s="144"/>
      <c r="I43" s="258"/>
      <c r="J43" s="259"/>
      <c r="K43" s="262"/>
      <c r="L43" s="235"/>
      <c r="M43" s="235"/>
      <c r="N43" s="235"/>
      <c r="O43" s="235"/>
      <c r="P43" s="235"/>
      <c r="Q43" s="235"/>
      <c r="R43" s="246"/>
    </row>
    <row r="44" spans="1:20" ht="15.75" thickBot="1" x14ac:dyDescent="0.3">
      <c r="A44" s="46" t="s">
        <v>17</v>
      </c>
      <c r="B44" s="47"/>
      <c r="C44" s="47"/>
      <c r="D44" s="47"/>
      <c r="E44" s="47"/>
      <c r="F44" s="47"/>
      <c r="G44" s="145"/>
      <c r="I44" s="132" t="s">
        <v>57</v>
      </c>
      <c r="J44" s="91"/>
      <c r="K44" s="91"/>
      <c r="L44" s="91"/>
      <c r="M44" s="91"/>
      <c r="N44" s="91"/>
      <c r="O44" s="91"/>
      <c r="P44" s="91"/>
      <c r="Q44" s="91"/>
      <c r="R44" s="92"/>
    </row>
    <row r="45" spans="1:20" x14ac:dyDescent="0.25">
      <c r="A45" s="23" t="s">
        <v>60</v>
      </c>
      <c r="B45" s="227" t="s">
        <v>21</v>
      </c>
      <c r="C45" s="45" t="s">
        <v>45</v>
      </c>
      <c r="D45" s="55">
        <v>500000</v>
      </c>
      <c r="E45" s="50"/>
      <c r="F45" s="141">
        <f>E45</f>
        <v>0</v>
      </c>
      <c r="G45" s="146"/>
      <c r="I45" s="201" t="s">
        <v>209</v>
      </c>
      <c r="J45" s="202"/>
      <c r="K45" s="168">
        <v>940</v>
      </c>
      <c r="L45" s="162" t="s">
        <v>0</v>
      </c>
      <c r="M45" s="163"/>
      <c r="N45" s="171" t="s">
        <v>160</v>
      </c>
      <c r="O45" s="172"/>
      <c r="P45" s="239" t="s">
        <v>161</v>
      </c>
      <c r="Q45" s="239" t="s">
        <v>160</v>
      </c>
      <c r="R45" s="241">
        <f>K45*7000</f>
        <v>6580000</v>
      </c>
    </row>
    <row r="46" spans="1:20" x14ac:dyDescent="0.25">
      <c r="A46" s="85" t="s">
        <v>40</v>
      </c>
      <c r="B46" s="228"/>
      <c r="C46" s="48" t="s">
        <v>45</v>
      </c>
      <c r="D46" s="56">
        <v>50000</v>
      </c>
      <c r="E46" s="51"/>
      <c r="F46" s="142">
        <f>E46</f>
        <v>0</v>
      </c>
      <c r="G46" s="146"/>
      <c r="I46" s="201"/>
      <c r="J46" s="202"/>
      <c r="K46" s="169"/>
      <c r="L46" s="164"/>
      <c r="M46" s="165"/>
      <c r="N46" s="173"/>
      <c r="O46" s="174"/>
      <c r="P46" s="240"/>
      <c r="Q46" s="240"/>
      <c r="R46" s="241"/>
    </row>
    <row r="47" spans="1:20" x14ac:dyDescent="0.25">
      <c r="A47" s="85" t="s">
        <v>179</v>
      </c>
      <c r="B47" s="228"/>
      <c r="C47" s="48" t="s">
        <v>45</v>
      </c>
      <c r="D47" s="56">
        <v>500000</v>
      </c>
      <c r="E47" s="51"/>
      <c r="F47" s="142">
        <f>E47</f>
        <v>0</v>
      </c>
      <c r="G47" s="146"/>
      <c r="I47" s="201" t="s">
        <v>210</v>
      </c>
      <c r="J47" s="202"/>
      <c r="K47" s="109">
        <v>950</v>
      </c>
      <c r="L47" s="156" t="s">
        <v>0</v>
      </c>
      <c r="M47" s="157"/>
      <c r="N47" s="154"/>
      <c r="O47" s="155"/>
      <c r="P47" s="111"/>
      <c r="Q47" s="111"/>
      <c r="R47" s="133">
        <f>K47*4000</f>
        <v>3800000</v>
      </c>
    </row>
    <row r="48" spans="1:20" x14ac:dyDescent="0.25">
      <c r="A48" s="85" t="s">
        <v>180</v>
      </c>
      <c r="B48" s="228"/>
      <c r="C48" s="48" t="s">
        <v>45</v>
      </c>
      <c r="D48" s="56">
        <v>500000</v>
      </c>
      <c r="E48" s="51"/>
      <c r="F48" s="142">
        <f>E48</f>
        <v>0</v>
      </c>
      <c r="G48" s="146"/>
      <c r="I48" s="201" t="s">
        <v>141</v>
      </c>
      <c r="J48" s="202"/>
      <c r="K48" s="109">
        <v>255</v>
      </c>
      <c r="L48" s="156" t="s">
        <v>0</v>
      </c>
      <c r="M48" s="157"/>
      <c r="N48" s="154"/>
      <c r="O48" s="155"/>
      <c r="P48" s="111"/>
      <c r="Q48" s="111"/>
      <c r="R48" s="133">
        <f>K48*8850</f>
        <v>2256750</v>
      </c>
    </row>
    <row r="49" spans="1:20" ht="15.75" thickBot="1" x14ac:dyDescent="0.3">
      <c r="A49" s="86" t="s">
        <v>181</v>
      </c>
      <c r="B49" s="228"/>
      <c r="C49" s="49" t="s">
        <v>45</v>
      </c>
      <c r="D49" s="57">
        <v>500000</v>
      </c>
      <c r="E49" s="52"/>
      <c r="F49" s="142">
        <f>E49</f>
        <v>0</v>
      </c>
      <c r="G49" s="146"/>
      <c r="I49" s="201" t="s">
        <v>142</v>
      </c>
      <c r="J49" s="202"/>
      <c r="K49" s="109">
        <v>70</v>
      </c>
      <c r="L49" s="156" t="s">
        <v>0</v>
      </c>
      <c r="M49" s="157"/>
      <c r="N49" s="154"/>
      <c r="O49" s="155"/>
      <c r="P49" s="111"/>
      <c r="Q49" s="111"/>
      <c r="R49" s="133">
        <f>K49*4000</f>
        <v>280000</v>
      </c>
    </row>
    <row r="50" spans="1:20" ht="15.75" thickBot="1" x14ac:dyDescent="0.3">
      <c r="A50" s="218" t="s">
        <v>92</v>
      </c>
      <c r="B50" s="219"/>
      <c r="C50" s="219"/>
      <c r="D50" s="219"/>
      <c r="E50" s="220"/>
      <c r="F50" s="143">
        <f>SUM(F45:F49)</f>
        <v>0</v>
      </c>
      <c r="G50" s="147"/>
      <c r="I50" s="201" t="s">
        <v>143</v>
      </c>
      <c r="J50" s="202"/>
      <c r="K50" s="109">
        <v>92.5</v>
      </c>
      <c r="L50" s="156" t="s">
        <v>0</v>
      </c>
      <c r="M50" s="157"/>
      <c r="N50" s="154"/>
      <c r="O50" s="155"/>
      <c r="P50" s="111"/>
      <c r="Q50" s="111"/>
      <c r="R50" s="133">
        <f>K50*4000</f>
        <v>370000</v>
      </c>
    </row>
    <row r="51" spans="1:20" x14ac:dyDescent="0.25">
      <c r="A51" s="27"/>
      <c r="B51" s="27"/>
      <c r="C51" s="31"/>
      <c r="D51" s="10"/>
      <c r="E51" s="10"/>
      <c r="F51" s="10"/>
      <c r="G51" s="10"/>
      <c r="I51" s="201" t="s">
        <v>144</v>
      </c>
      <c r="J51" s="202"/>
      <c r="K51" s="109">
        <v>444</v>
      </c>
      <c r="L51" s="156" t="s">
        <v>0</v>
      </c>
      <c r="M51" s="157"/>
      <c r="N51" s="154"/>
      <c r="O51" s="155"/>
      <c r="P51" s="111"/>
      <c r="Q51" s="111"/>
      <c r="R51" s="133">
        <f>K51*7000</f>
        <v>3108000</v>
      </c>
    </row>
    <row r="52" spans="1:20" ht="15.75" thickBot="1" x14ac:dyDescent="0.3">
      <c r="A52" s="27"/>
      <c r="B52" s="27"/>
      <c r="C52" s="31"/>
      <c r="D52" s="10"/>
      <c r="E52" s="10"/>
      <c r="F52" s="10"/>
      <c r="G52" s="10"/>
      <c r="I52" s="201" t="s">
        <v>145</v>
      </c>
      <c r="J52" s="202"/>
      <c r="K52" s="109">
        <v>782.05</v>
      </c>
      <c r="L52" s="156" t="s">
        <v>0</v>
      </c>
      <c r="M52" s="157"/>
      <c r="N52" s="154"/>
      <c r="O52" s="155"/>
      <c r="P52" s="111"/>
      <c r="Q52" s="111"/>
      <c r="R52" s="133">
        <f>K52*1500</f>
        <v>1173075</v>
      </c>
    </row>
    <row r="53" spans="1:20" ht="15" customHeight="1" x14ac:dyDescent="0.25">
      <c r="A53" s="242" t="s">
        <v>182</v>
      </c>
      <c r="B53" s="243"/>
      <c r="C53" s="243"/>
      <c r="D53" s="243"/>
      <c r="E53" s="243"/>
      <c r="F53" s="243"/>
      <c r="G53" s="244"/>
      <c r="I53" s="302" t="s">
        <v>213</v>
      </c>
      <c r="J53" s="303"/>
      <c r="K53" s="168">
        <v>782.05</v>
      </c>
      <c r="L53" s="162" t="s">
        <v>158</v>
      </c>
      <c r="M53" s="163"/>
      <c r="N53" s="171"/>
      <c r="O53" s="172"/>
      <c r="P53" s="239"/>
      <c r="Q53" s="239"/>
      <c r="R53" s="311">
        <f>K53*3850</f>
        <v>3010892.5</v>
      </c>
      <c r="S53" s="60"/>
    </row>
    <row r="54" spans="1:20" x14ac:dyDescent="0.25">
      <c r="A54" s="224" t="s">
        <v>183</v>
      </c>
      <c r="B54" s="225"/>
      <c r="C54" s="225"/>
      <c r="D54" s="225"/>
      <c r="E54" s="225"/>
      <c r="F54" s="225"/>
      <c r="G54" s="226"/>
      <c r="I54" s="304"/>
      <c r="J54" s="305"/>
      <c r="K54" s="169"/>
      <c r="L54" s="164"/>
      <c r="M54" s="165"/>
      <c r="N54" s="173"/>
      <c r="O54" s="174"/>
      <c r="P54" s="240"/>
      <c r="Q54" s="240"/>
      <c r="R54" s="312"/>
    </row>
    <row r="55" spans="1:20" ht="15.75" thickBot="1" x14ac:dyDescent="0.3">
      <c r="A55" s="236" t="s">
        <v>184</v>
      </c>
      <c r="B55" s="237"/>
      <c r="C55" s="237"/>
      <c r="D55" s="237"/>
      <c r="E55" s="237"/>
      <c r="F55" s="237"/>
      <c r="G55" s="238"/>
      <c r="I55" s="201" t="s">
        <v>146</v>
      </c>
      <c r="J55" s="202"/>
      <c r="K55" s="109">
        <v>1380</v>
      </c>
      <c r="L55" s="156" t="s">
        <v>0</v>
      </c>
      <c r="M55" s="157"/>
      <c r="N55" s="154"/>
      <c r="O55" s="155"/>
      <c r="P55" s="111"/>
      <c r="Q55" s="111"/>
      <c r="R55" s="133">
        <f>K55*8800</f>
        <v>12144000</v>
      </c>
      <c r="T55" s="60"/>
    </row>
    <row r="56" spans="1:20" x14ac:dyDescent="0.25">
      <c r="A56" s="287" t="s">
        <v>99</v>
      </c>
      <c r="B56" s="287"/>
      <c r="C56" s="287"/>
      <c r="D56" s="287"/>
      <c r="E56" s="287"/>
      <c r="F56" s="287"/>
      <c r="I56" s="201" t="s">
        <v>147</v>
      </c>
      <c r="J56" s="202"/>
      <c r="K56" s="109">
        <v>561</v>
      </c>
      <c r="L56" s="156" t="s">
        <v>0</v>
      </c>
      <c r="M56" s="157"/>
      <c r="N56" s="154"/>
      <c r="O56" s="155"/>
      <c r="P56" s="111"/>
      <c r="Q56" s="111"/>
      <c r="R56" s="133">
        <f>K56*7100</f>
        <v>3983100</v>
      </c>
    </row>
    <row r="57" spans="1:20" x14ac:dyDescent="0.25">
      <c r="I57" s="201" t="s">
        <v>148</v>
      </c>
      <c r="J57" s="202"/>
      <c r="K57" s="109">
        <v>100</v>
      </c>
      <c r="L57" s="156" t="s">
        <v>0</v>
      </c>
      <c r="M57" s="157"/>
      <c r="N57" s="154"/>
      <c r="O57" s="155"/>
      <c r="P57" s="111"/>
      <c r="Q57" s="111"/>
      <c r="R57" s="133">
        <f>K57*7100</f>
        <v>710000</v>
      </c>
    </row>
    <row r="58" spans="1:20" ht="15" customHeight="1" x14ac:dyDescent="0.25">
      <c r="A58" s="193" t="s">
        <v>41</v>
      </c>
      <c r="B58" s="193"/>
      <c r="C58" s="193"/>
      <c r="D58" s="193"/>
      <c r="E58" s="193"/>
      <c r="F58" s="193"/>
      <c r="G58" s="193"/>
      <c r="I58" s="201" t="s">
        <v>149</v>
      </c>
      <c r="J58" s="202"/>
      <c r="K58" s="109"/>
      <c r="L58" s="156"/>
      <c r="M58" s="157"/>
      <c r="N58" s="154"/>
      <c r="O58" s="155"/>
      <c r="P58" s="111"/>
      <c r="Q58" s="111"/>
      <c r="R58" s="133">
        <v>4550000</v>
      </c>
    </row>
    <row r="59" spans="1:20" ht="15.75" customHeight="1" thickBot="1" x14ac:dyDescent="0.3">
      <c r="I59" s="201" t="s">
        <v>150</v>
      </c>
      <c r="J59" s="202"/>
      <c r="K59" s="109"/>
      <c r="L59" s="156"/>
      <c r="M59" s="157"/>
      <c r="N59" s="154"/>
      <c r="O59" s="155"/>
      <c r="P59" s="112"/>
      <c r="Q59" s="112"/>
      <c r="R59" s="134">
        <v>195000</v>
      </c>
    </row>
    <row r="60" spans="1:20" ht="15.75" customHeight="1" x14ac:dyDescent="0.25">
      <c r="A60" s="194" t="s">
        <v>42</v>
      </c>
      <c r="B60" s="209" t="s">
        <v>120</v>
      </c>
      <c r="C60" s="212" t="s">
        <v>89</v>
      </c>
      <c r="D60" s="215" t="s">
        <v>36</v>
      </c>
      <c r="E60" s="215" t="s">
        <v>35</v>
      </c>
      <c r="F60" s="215" t="s">
        <v>38</v>
      </c>
      <c r="G60" s="215" t="s">
        <v>37</v>
      </c>
      <c r="I60" s="302" t="s">
        <v>211</v>
      </c>
      <c r="J60" s="303"/>
      <c r="K60" s="168">
        <v>204</v>
      </c>
      <c r="L60" s="162" t="s">
        <v>0</v>
      </c>
      <c r="M60" s="163"/>
      <c r="N60" s="171"/>
      <c r="O60" s="172"/>
      <c r="P60" s="239"/>
      <c r="Q60" s="239"/>
      <c r="R60" s="311">
        <v>688500</v>
      </c>
    </row>
    <row r="61" spans="1:20" x14ac:dyDescent="0.25">
      <c r="A61" s="195"/>
      <c r="B61" s="210"/>
      <c r="C61" s="213"/>
      <c r="D61" s="216"/>
      <c r="E61" s="216"/>
      <c r="F61" s="216"/>
      <c r="G61" s="216"/>
      <c r="I61" s="304"/>
      <c r="J61" s="305"/>
      <c r="K61" s="169"/>
      <c r="L61" s="164"/>
      <c r="M61" s="165"/>
      <c r="N61" s="173"/>
      <c r="O61" s="174"/>
      <c r="P61" s="240"/>
      <c r="Q61" s="240"/>
      <c r="R61" s="312"/>
    </row>
    <row r="62" spans="1:20" ht="15.75" thickBot="1" x14ac:dyDescent="0.3">
      <c r="A62" s="196"/>
      <c r="B62" s="211"/>
      <c r="C62" s="214"/>
      <c r="D62" s="217"/>
      <c r="E62" s="217"/>
      <c r="F62" s="217"/>
      <c r="G62" s="217"/>
      <c r="I62" s="201" t="s">
        <v>215</v>
      </c>
      <c r="J62" s="202"/>
      <c r="K62" s="109">
        <v>152.58000000000001</v>
      </c>
      <c r="L62" s="156" t="s">
        <v>0</v>
      </c>
      <c r="M62" s="157"/>
      <c r="N62" s="154"/>
      <c r="O62" s="155"/>
      <c r="P62" s="111"/>
      <c r="Q62" s="111"/>
      <c r="R62" s="133">
        <v>3000000</v>
      </c>
    </row>
    <row r="63" spans="1:20" ht="15.75" thickBot="1" x14ac:dyDescent="0.3">
      <c r="A63" s="21">
        <v>1</v>
      </c>
      <c r="B63" s="20">
        <v>2</v>
      </c>
      <c r="C63" s="21">
        <v>3</v>
      </c>
      <c r="D63" s="22">
        <v>4</v>
      </c>
      <c r="E63" s="22">
        <v>5</v>
      </c>
      <c r="F63" s="22">
        <v>6</v>
      </c>
      <c r="G63" s="22" t="s">
        <v>81</v>
      </c>
      <c r="I63" s="201" t="s">
        <v>212</v>
      </c>
      <c r="J63" s="202"/>
      <c r="K63" s="168">
        <v>293</v>
      </c>
      <c r="L63" s="162" t="s">
        <v>0</v>
      </c>
      <c r="M63" s="163"/>
      <c r="N63" s="171"/>
      <c r="O63" s="172"/>
      <c r="P63" s="239"/>
      <c r="Q63" s="239"/>
      <c r="R63" s="300">
        <f>K63*4500</f>
        <v>1318500</v>
      </c>
    </row>
    <row r="64" spans="1:20" ht="15" customHeight="1" x14ac:dyDescent="0.25">
      <c r="A64" s="2" t="s">
        <v>2</v>
      </c>
      <c r="B64" s="3">
        <v>80000</v>
      </c>
      <c r="C64" s="221" t="s">
        <v>90</v>
      </c>
      <c r="D64" s="24" t="s">
        <v>43</v>
      </c>
      <c r="E64" s="18">
        <v>30</v>
      </c>
      <c r="F64" s="50"/>
      <c r="G64" s="54">
        <f t="shared" ref="G64:G69" si="2">F64</f>
        <v>0</v>
      </c>
      <c r="I64" s="201"/>
      <c r="J64" s="202"/>
      <c r="K64" s="169"/>
      <c r="L64" s="164"/>
      <c r="M64" s="165"/>
      <c r="N64" s="173"/>
      <c r="O64" s="174"/>
      <c r="P64" s="240"/>
      <c r="Q64" s="240"/>
      <c r="R64" s="300"/>
    </row>
    <row r="65" spans="1:22" ht="15" customHeight="1" x14ac:dyDescent="0.25">
      <c r="A65" s="4" t="s">
        <v>3</v>
      </c>
      <c r="B65" s="3">
        <v>40000</v>
      </c>
      <c r="C65" s="222"/>
      <c r="D65" s="25" t="s">
        <v>43</v>
      </c>
      <c r="E65" s="84">
        <v>30</v>
      </c>
      <c r="F65" s="52"/>
      <c r="G65" s="59">
        <f t="shared" si="2"/>
        <v>0</v>
      </c>
      <c r="I65" s="201" t="s">
        <v>151</v>
      </c>
      <c r="J65" s="202"/>
      <c r="K65" s="168"/>
      <c r="L65" s="162"/>
      <c r="M65" s="163"/>
      <c r="N65" s="171"/>
      <c r="O65" s="172"/>
      <c r="P65" s="239"/>
      <c r="Q65" s="239"/>
      <c r="R65" s="300">
        <v>2740000</v>
      </c>
    </row>
    <row r="66" spans="1:22" x14ac:dyDescent="0.25">
      <c r="A66" s="4" t="s">
        <v>4</v>
      </c>
      <c r="B66" s="3">
        <v>160000</v>
      </c>
      <c r="C66" s="222"/>
      <c r="D66" s="25" t="s">
        <v>43</v>
      </c>
      <c r="E66" s="84">
        <v>30</v>
      </c>
      <c r="F66" s="52"/>
      <c r="G66" s="59">
        <f t="shared" si="2"/>
        <v>0</v>
      </c>
      <c r="I66" s="201"/>
      <c r="J66" s="202"/>
      <c r="K66" s="170"/>
      <c r="L66" s="166"/>
      <c r="M66" s="167"/>
      <c r="N66" s="175"/>
      <c r="O66" s="176"/>
      <c r="P66" s="301"/>
      <c r="Q66" s="301"/>
      <c r="R66" s="300"/>
    </row>
    <row r="67" spans="1:22" x14ac:dyDescent="0.25">
      <c r="A67" s="4" t="s">
        <v>86</v>
      </c>
      <c r="B67" s="3">
        <v>150</v>
      </c>
      <c r="C67" s="222"/>
      <c r="D67" s="25" t="s">
        <v>43</v>
      </c>
      <c r="E67" s="84">
        <v>30</v>
      </c>
      <c r="F67" s="52"/>
      <c r="G67" s="59">
        <f t="shared" si="2"/>
        <v>0</v>
      </c>
      <c r="I67" s="201"/>
      <c r="J67" s="202"/>
      <c r="K67" s="169"/>
      <c r="L67" s="164"/>
      <c r="M67" s="165"/>
      <c r="N67" s="173"/>
      <c r="O67" s="174"/>
      <c r="P67" s="240"/>
      <c r="Q67" s="240"/>
      <c r="R67" s="300"/>
    </row>
    <row r="68" spans="1:22" x14ac:dyDescent="0.25">
      <c r="A68" s="4" t="s">
        <v>87</v>
      </c>
      <c r="B68" s="3">
        <v>100</v>
      </c>
      <c r="C68" s="222"/>
      <c r="D68" s="25" t="s">
        <v>43</v>
      </c>
      <c r="E68" s="84">
        <v>30</v>
      </c>
      <c r="F68" s="52"/>
      <c r="G68" s="59">
        <f t="shared" si="2"/>
        <v>0</v>
      </c>
      <c r="I68" s="201" t="s">
        <v>152</v>
      </c>
      <c r="J68" s="202"/>
      <c r="K68" s="109">
        <v>30</v>
      </c>
      <c r="L68" s="156" t="s">
        <v>0</v>
      </c>
      <c r="M68" s="157"/>
      <c r="N68" s="154"/>
      <c r="O68" s="155"/>
      <c r="P68" s="111"/>
      <c r="Q68" s="111"/>
      <c r="R68" s="133">
        <f>K68*5600</f>
        <v>168000</v>
      </c>
    </row>
    <row r="69" spans="1:22" ht="15.75" customHeight="1" thickBot="1" x14ac:dyDescent="0.3">
      <c r="A69" s="4" t="s">
        <v>88</v>
      </c>
      <c r="B69" s="3">
        <v>10000</v>
      </c>
      <c r="C69" s="223"/>
      <c r="D69" s="25" t="s">
        <v>43</v>
      </c>
      <c r="E69" s="84">
        <v>30</v>
      </c>
      <c r="F69" s="52"/>
      <c r="G69" s="150">
        <f t="shared" si="2"/>
        <v>0</v>
      </c>
      <c r="I69" s="302" t="s">
        <v>214</v>
      </c>
      <c r="J69" s="303"/>
      <c r="K69" s="168">
        <v>3260</v>
      </c>
      <c r="L69" s="203" t="s">
        <v>0</v>
      </c>
      <c r="M69" s="204"/>
      <c r="N69" s="171" t="s">
        <v>160</v>
      </c>
      <c r="O69" s="172"/>
      <c r="P69" s="239" t="s">
        <v>161</v>
      </c>
      <c r="Q69" s="239" t="s">
        <v>160</v>
      </c>
      <c r="R69" s="311">
        <f>K69*8500</f>
        <v>27710000</v>
      </c>
    </row>
    <row r="70" spans="1:22" ht="15" customHeight="1" thickBot="1" x14ac:dyDescent="0.3">
      <c r="A70" s="218" t="s">
        <v>92</v>
      </c>
      <c r="B70" s="219"/>
      <c r="C70" s="219"/>
      <c r="D70" s="219"/>
      <c r="E70" s="219"/>
      <c r="F70" s="220"/>
      <c r="G70" s="61">
        <f>SUM(G64:G69)</f>
        <v>0</v>
      </c>
      <c r="I70" s="304"/>
      <c r="J70" s="305"/>
      <c r="K70" s="169"/>
      <c r="L70" s="207"/>
      <c r="M70" s="208"/>
      <c r="N70" s="173"/>
      <c r="O70" s="174"/>
      <c r="P70" s="240"/>
      <c r="Q70" s="240"/>
      <c r="R70" s="312"/>
    </row>
    <row r="71" spans="1:22" x14ac:dyDescent="0.25">
      <c r="I71" s="201" t="s">
        <v>153</v>
      </c>
      <c r="J71" s="202"/>
      <c r="K71" s="168">
        <v>24</v>
      </c>
      <c r="L71" s="162" t="s">
        <v>0</v>
      </c>
      <c r="M71" s="163"/>
      <c r="N71" s="171"/>
      <c r="O71" s="172"/>
      <c r="P71" s="239"/>
      <c r="Q71" s="239"/>
      <c r="R71" s="300">
        <v>440000</v>
      </c>
    </row>
    <row r="72" spans="1:22" s="62" customFormat="1" x14ac:dyDescent="0.25">
      <c r="A72" s="63"/>
      <c r="B72" s="63"/>
      <c r="C72" s="63"/>
      <c r="D72" s="63"/>
      <c r="E72" s="63"/>
      <c r="F72" s="63"/>
      <c r="G72" s="63"/>
      <c r="I72" s="201"/>
      <c r="J72" s="202"/>
      <c r="K72" s="169"/>
      <c r="L72" s="164"/>
      <c r="M72" s="165"/>
      <c r="N72" s="173"/>
      <c r="O72" s="174"/>
      <c r="P72" s="240"/>
      <c r="Q72" s="240"/>
      <c r="R72" s="300"/>
      <c r="S72" s="63"/>
      <c r="T72" s="63"/>
      <c r="U72" s="63"/>
      <c r="V72" s="63"/>
    </row>
    <row r="73" spans="1:22" x14ac:dyDescent="0.25">
      <c r="I73" s="158" t="s">
        <v>154</v>
      </c>
      <c r="J73" s="159"/>
      <c r="K73" s="113"/>
      <c r="L73" s="156"/>
      <c r="M73" s="157"/>
      <c r="N73" s="160"/>
      <c r="O73" s="161"/>
      <c r="P73" s="111"/>
      <c r="Q73" s="111" t="s">
        <v>160</v>
      </c>
      <c r="R73" s="133">
        <v>1530000</v>
      </c>
    </row>
    <row r="74" spans="1:22" x14ac:dyDescent="0.25">
      <c r="B74" s="62"/>
      <c r="C74" s="62"/>
      <c r="D74" s="62"/>
      <c r="E74" s="62"/>
      <c r="F74" s="62"/>
      <c r="G74" s="62"/>
      <c r="I74" s="158" t="s">
        <v>162</v>
      </c>
      <c r="J74" s="159"/>
      <c r="K74" s="113"/>
      <c r="L74" s="156"/>
      <c r="M74" s="157"/>
      <c r="N74" s="114"/>
      <c r="O74" s="115"/>
      <c r="P74" s="111"/>
      <c r="Q74" s="111"/>
      <c r="R74" s="133">
        <v>55000</v>
      </c>
      <c r="T74" s="62"/>
    </row>
    <row r="75" spans="1:22" x14ac:dyDescent="0.25">
      <c r="A75" s="62"/>
      <c r="I75" s="158" t="s">
        <v>155</v>
      </c>
      <c r="J75" s="159"/>
      <c r="K75" s="113"/>
      <c r="L75" s="156"/>
      <c r="M75" s="157"/>
      <c r="N75" s="160"/>
      <c r="O75" s="161"/>
      <c r="P75" s="111"/>
      <c r="Q75" s="111"/>
      <c r="R75" s="133">
        <v>9100000</v>
      </c>
    </row>
    <row r="76" spans="1:22" x14ac:dyDescent="0.25">
      <c r="I76" s="201" t="s">
        <v>156</v>
      </c>
      <c r="J76" s="202"/>
      <c r="K76" s="109" t="s">
        <v>159</v>
      </c>
      <c r="L76" s="156" t="s">
        <v>158</v>
      </c>
      <c r="M76" s="157"/>
      <c r="N76" s="160"/>
      <c r="O76" s="161"/>
      <c r="P76" s="111"/>
      <c r="Q76" s="111"/>
      <c r="R76" s="133">
        <v>1015000</v>
      </c>
    </row>
    <row r="77" spans="1:22" x14ac:dyDescent="0.25">
      <c r="I77" s="201" t="s">
        <v>163</v>
      </c>
      <c r="J77" s="202"/>
      <c r="K77" s="110"/>
      <c r="L77" s="156" t="s">
        <v>158</v>
      </c>
      <c r="M77" s="157"/>
      <c r="N77" s="116"/>
      <c r="O77" s="117"/>
      <c r="P77" s="108"/>
      <c r="Q77" s="108"/>
      <c r="R77" s="133">
        <v>21906.799999999999</v>
      </c>
    </row>
    <row r="78" spans="1:22" x14ac:dyDescent="0.25">
      <c r="I78" s="201" t="s">
        <v>164</v>
      </c>
      <c r="J78" s="202"/>
      <c r="K78" s="110"/>
      <c r="L78" s="156" t="s">
        <v>158</v>
      </c>
      <c r="M78" s="157"/>
      <c r="N78" s="116"/>
      <c r="O78" s="117"/>
      <c r="P78" s="108"/>
      <c r="Q78" s="108"/>
      <c r="R78" s="133">
        <v>47665.4</v>
      </c>
    </row>
    <row r="79" spans="1:22" x14ac:dyDescent="0.25">
      <c r="I79" s="201" t="s">
        <v>157</v>
      </c>
      <c r="J79" s="202"/>
      <c r="K79" s="168"/>
      <c r="L79" s="162"/>
      <c r="M79" s="163"/>
      <c r="N79" s="203"/>
      <c r="O79" s="204"/>
      <c r="P79" s="239"/>
      <c r="Q79" s="239"/>
      <c r="R79" s="300">
        <v>495000</v>
      </c>
    </row>
    <row r="80" spans="1:22" x14ac:dyDescent="0.25">
      <c r="I80" s="201"/>
      <c r="J80" s="202"/>
      <c r="K80" s="170"/>
      <c r="L80" s="166"/>
      <c r="M80" s="167"/>
      <c r="N80" s="205"/>
      <c r="O80" s="206"/>
      <c r="P80" s="301"/>
      <c r="Q80" s="301"/>
      <c r="R80" s="300"/>
      <c r="V80" s="120"/>
    </row>
    <row r="81" spans="9:21" x14ac:dyDescent="0.25">
      <c r="I81" s="201"/>
      <c r="J81" s="202"/>
      <c r="K81" s="170"/>
      <c r="L81" s="166"/>
      <c r="M81" s="167"/>
      <c r="N81" s="205"/>
      <c r="O81" s="206"/>
      <c r="P81" s="301"/>
      <c r="Q81" s="301"/>
      <c r="R81" s="300"/>
    </row>
    <row r="82" spans="9:21" x14ac:dyDescent="0.25">
      <c r="I82" s="201"/>
      <c r="J82" s="202"/>
      <c r="K82" s="169"/>
      <c r="L82" s="164"/>
      <c r="M82" s="165"/>
      <c r="N82" s="207"/>
      <c r="O82" s="208"/>
      <c r="P82" s="240"/>
      <c r="Q82" s="240"/>
      <c r="R82" s="300"/>
    </row>
    <row r="83" spans="9:21" x14ac:dyDescent="0.25">
      <c r="I83" s="201" t="s">
        <v>175</v>
      </c>
      <c r="J83" s="202"/>
      <c r="K83" s="109"/>
      <c r="L83" s="156"/>
      <c r="M83" s="157"/>
      <c r="N83" s="180"/>
      <c r="O83" s="181"/>
      <c r="P83" s="111"/>
      <c r="Q83" s="111"/>
      <c r="R83" s="133">
        <v>58332880.259999998</v>
      </c>
    </row>
    <row r="84" spans="9:21" x14ac:dyDescent="0.25">
      <c r="I84" s="201" t="s">
        <v>176</v>
      </c>
      <c r="J84" s="202"/>
      <c r="K84" s="109"/>
      <c r="L84" s="156"/>
      <c r="M84" s="157"/>
      <c r="N84" s="180"/>
      <c r="O84" s="181"/>
      <c r="P84" s="111"/>
      <c r="Q84" s="111"/>
      <c r="R84" s="133">
        <v>14802616.07</v>
      </c>
    </row>
    <row r="85" spans="9:21" x14ac:dyDescent="0.25">
      <c r="I85" s="201" t="s">
        <v>177</v>
      </c>
      <c r="J85" s="202"/>
      <c r="K85" s="109"/>
      <c r="L85" s="156"/>
      <c r="M85" s="157"/>
      <c r="N85" s="180"/>
      <c r="O85" s="181"/>
      <c r="P85" s="111"/>
      <c r="Q85" s="111"/>
      <c r="R85" s="133">
        <v>7146636.2999999998</v>
      </c>
    </row>
    <row r="86" spans="9:21" x14ac:dyDescent="0.25">
      <c r="I86" s="201" t="s">
        <v>178</v>
      </c>
      <c r="J86" s="202"/>
      <c r="K86" s="109"/>
      <c r="L86" s="156"/>
      <c r="M86" s="157"/>
      <c r="N86" s="180"/>
      <c r="O86" s="181"/>
      <c r="P86" s="111"/>
      <c r="Q86" s="111"/>
      <c r="R86" s="133">
        <v>6584184.4000000004</v>
      </c>
      <c r="T86" s="120"/>
    </row>
    <row r="87" spans="9:21" ht="15.75" thickBot="1" x14ac:dyDescent="0.3">
      <c r="I87" s="182" t="s">
        <v>59</v>
      </c>
      <c r="J87" s="183"/>
      <c r="K87" s="183"/>
      <c r="L87" s="183"/>
      <c r="M87" s="183"/>
      <c r="N87" s="183"/>
      <c r="O87" s="183"/>
      <c r="P87" s="183"/>
      <c r="Q87" s="184"/>
      <c r="R87" s="93">
        <f>SUM(R45:R86)</f>
        <v>177356706.73000002</v>
      </c>
      <c r="T87" s="120"/>
    </row>
    <row r="88" spans="9:21" x14ac:dyDescent="0.25">
      <c r="T88" s="120"/>
    </row>
    <row r="89" spans="9:21" ht="15.75" thickBot="1" x14ac:dyDescent="0.3">
      <c r="T89" s="120"/>
      <c r="U89" s="120"/>
    </row>
    <row r="90" spans="9:21" ht="26.25" thickBot="1" x14ac:dyDescent="0.3">
      <c r="I90" s="198" t="s">
        <v>174</v>
      </c>
      <c r="J90" s="199"/>
      <c r="K90" s="199"/>
      <c r="L90" s="200"/>
      <c r="M90" s="197" t="s">
        <v>185</v>
      </c>
      <c r="N90" s="197"/>
      <c r="O90" s="118"/>
      <c r="P90" s="198" t="s">
        <v>166</v>
      </c>
      <c r="Q90" s="199"/>
      <c r="R90" s="200"/>
      <c r="S90" s="119" t="s">
        <v>58</v>
      </c>
      <c r="T90" s="122"/>
      <c r="U90" s="120"/>
    </row>
    <row r="91" spans="9:21" ht="15.75" thickBot="1" x14ac:dyDescent="0.3">
      <c r="I91" s="129" t="s">
        <v>167</v>
      </c>
      <c r="J91" s="129"/>
      <c r="K91" s="130"/>
      <c r="L91" s="130"/>
      <c r="M91" s="130"/>
      <c r="N91" s="131"/>
      <c r="O91" s="121"/>
      <c r="P91" s="129" t="s">
        <v>167</v>
      </c>
      <c r="Q91" s="130"/>
      <c r="R91" s="130"/>
      <c r="S91" s="131"/>
      <c r="T91" s="122"/>
      <c r="U91" s="128"/>
    </row>
    <row r="92" spans="9:21" x14ac:dyDescent="0.25">
      <c r="I92" s="306" t="s">
        <v>168</v>
      </c>
      <c r="J92" s="307"/>
      <c r="K92" s="307"/>
      <c r="L92" s="308"/>
      <c r="M92" s="309">
        <v>574326.49</v>
      </c>
      <c r="N92" s="310"/>
      <c r="O92" s="122"/>
      <c r="P92" s="177" t="s">
        <v>173</v>
      </c>
      <c r="Q92" s="178"/>
      <c r="R92" s="179"/>
      <c r="S92" s="124">
        <v>50000</v>
      </c>
      <c r="T92" s="122"/>
      <c r="U92" s="122"/>
    </row>
    <row r="93" spans="9:21" ht="15.75" thickBot="1" x14ac:dyDescent="0.3">
      <c r="I93" s="177" t="s">
        <v>170</v>
      </c>
      <c r="J93" s="178"/>
      <c r="K93" s="178"/>
      <c r="L93" s="179"/>
      <c r="M93" s="191">
        <v>1417835.19</v>
      </c>
      <c r="N93" s="192"/>
      <c r="O93" s="123"/>
      <c r="P93" s="185" t="s">
        <v>169</v>
      </c>
      <c r="Q93" s="186"/>
      <c r="R93" s="187"/>
      <c r="S93" s="125">
        <f>SUM(S92:S92)</f>
        <v>50000</v>
      </c>
      <c r="T93" s="123"/>
    </row>
    <row r="94" spans="9:21" x14ac:dyDescent="0.25">
      <c r="I94" s="177" t="s">
        <v>171</v>
      </c>
      <c r="J94" s="178"/>
      <c r="K94" s="178"/>
      <c r="L94" s="179"/>
      <c r="M94" s="191">
        <v>642516.88</v>
      </c>
      <c r="N94" s="192"/>
      <c r="O94" s="123"/>
      <c r="P94" s="123"/>
      <c r="Q94" s="126"/>
      <c r="R94" s="123"/>
      <c r="S94" s="123"/>
    </row>
    <row r="95" spans="9:21" x14ac:dyDescent="0.25">
      <c r="I95" s="177" t="s">
        <v>172</v>
      </c>
      <c r="J95" s="178"/>
      <c r="K95" s="178"/>
      <c r="L95" s="179"/>
      <c r="M95" s="191">
        <v>11557171.74</v>
      </c>
      <c r="N95" s="192"/>
      <c r="O95" s="123"/>
      <c r="P95" s="123"/>
      <c r="Q95" s="126"/>
      <c r="R95" s="123"/>
      <c r="S95" s="123"/>
    </row>
    <row r="96" spans="9:21" x14ac:dyDescent="0.25">
      <c r="I96" s="177" t="s">
        <v>198</v>
      </c>
      <c r="J96" s="178"/>
      <c r="K96" s="178"/>
      <c r="L96" s="179"/>
      <c r="M96" s="191">
        <v>5100000</v>
      </c>
      <c r="N96" s="192"/>
      <c r="O96" s="123"/>
      <c r="P96" s="123"/>
      <c r="Q96" s="126"/>
      <c r="R96" s="123"/>
      <c r="S96" s="123"/>
    </row>
    <row r="97" spans="9:19" x14ac:dyDescent="0.25">
      <c r="I97" s="177" t="s">
        <v>199</v>
      </c>
      <c r="J97" s="178"/>
      <c r="K97" s="178"/>
      <c r="L97" s="179"/>
      <c r="M97" s="191">
        <v>300000</v>
      </c>
      <c r="N97" s="192"/>
      <c r="O97" s="127"/>
      <c r="P97" s="123"/>
      <c r="Q97" s="123"/>
      <c r="R97" s="126"/>
      <c r="S97" s="123"/>
    </row>
    <row r="98" spans="9:19" ht="15.75" thickBot="1" x14ac:dyDescent="0.3">
      <c r="I98" s="185" t="s">
        <v>169</v>
      </c>
      <c r="J98" s="186"/>
      <c r="K98" s="186"/>
      <c r="L98" s="187"/>
      <c r="M98" s="188">
        <f>SUM(M92:N97)</f>
        <v>19591850.300000001</v>
      </c>
      <c r="N98" s="189"/>
      <c r="O98" s="123"/>
    </row>
    <row r="99" spans="9:19" x14ac:dyDescent="0.25">
      <c r="I99" s="123"/>
      <c r="J99" s="190"/>
      <c r="K99" s="190"/>
      <c r="L99" s="190"/>
      <c r="M99" s="190"/>
      <c r="N99" s="123"/>
    </row>
  </sheetData>
  <mergeCells count="219">
    <mergeCell ref="P69:P70"/>
    <mergeCell ref="Q69:Q70"/>
    <mergeCell ref="R69:R70"/>
    <mergeCell ref="R60:R61"/>
    <mergeCell ref="N60:O61"/>
    <mergeCell ref="P60:P61"/>
    <mergeCell ref="Q60:Q61"/>
    <mergeCell ref="I53:J54"/>
    <mergeCell ref="K53:K54"/>
    <mergeCell ref="L53:M54"/>
    <mergeCell ref="N53:O54"/>
    <mergeCell ref="P53:P54"/>
    <mergeCell ref="Q53:Q54"/>
    <mergeCell ref="I56:J56"/>
    <mergeCell ref="R63:R64"/>
    <mergeCell ref="R65:R67"/>
    <mergeCell ref="I57:J57"/>
    <mergeCell ref="I50:J50"/>
    <mergeCell ref="I45:J46"/>
    <mergeCell ref="R71:R72"/>
    <mergeCell ref="R79:R82"/>
    <mergeCell ref="I74:J74"/>
    <mergeCell ref="L74:M74"/>
    <mergeCell ref="I77:J77"/>
    <mergeCell ref="L77:M77"/>
    <mergeCell ref="I78:J78"/>
    <mergeCell ref="L78:M78"/>
    <mergeCell ref="P63:P64"/>
    <mergeCell ref="P65:P67"/>
    <mergeCell ref="P71:P72"/>
    <mergeCell ref="P79:P82"/>
    <mergeCell ref="Q63:Q64"/>
    <mergeCell ref="Q65:Q67"/>
    <mergeCell ref="Q71:Q72"/>
    <mergeCell ref="Q79:Q82"/>
    <mergeCell ref="I60:J61"/>
    <mergeCell ref="K60:K61"/>
    <mergeCell ref="L60:M61"/>
    <mergeCell ref="I73:J73"/>
    <mergeCell ref="R53:R54"/>
    <mergeCell ref="I69:J70"/>
    <mergeCell ref="A56:F56"/>
    <mergeCell ref="A1:B1"/>
    <mergeCell ref="I1:L1"/>
    <mergeCell ref="I5:I7"/>
    <mergeCell ref="J5:J7"/>
    <mergeCell ref="K5:K7"/>
    <mergeCell ref="L5:L7"/>
    <mergeCell ref="D10:D12"/>
    <mergeCell ref="E10:E12"/>
    <mergeCell ref="I16:I18"/>
    <mergeCell ref="I12:S12"/>
    <mergeCell ref="J16:J18"/>
    <mergeCell ref="K16:K18"/>
    <mergeCell ref="L16:L18"/>
    <mergeCell ref="F10:F12"/>
    <mergeCell ref="A17:A18"/>
    <mergeCell ref="B17:B18"/>
    <mergeCell ref="C17:C18"/>
    <mergeCell ref="I51:J51"/>
    <mergeCell ref="F17:F18"/>
    <mergeCell ref="G10:G12"/>
    <mergeCell ref="M5:M7"/>
    <mergeCell ref="N5:N7"/>
    <mergeCell ref="I47:J47"/>
    <mergeCell ref="D17:D18"/>
    <mergeCell ref="E17:E18"/>
    <mergeCell ref="A10:A12"/>
    <mergeCell ref="B10:B12"/>
    <mergeCell ref="C10:C12"/>
    <mergeCell ref="S16:S18"/>
    <mergeCell ref="I21:R21"/>
    <mergeCell ref="C32:F32"/>
    <mergeCell ref="M16:M18"/>
    <mergeCell ref="N16:N18"/>
    <mergeCell ref="O16:O18"/>
    <mergeCell ref="P16:P18"/>
    <mergeCell ref="Q16:Q18"/>
    <mergeCell ref="R16:R18"/>
    <mergeCell ref="G17:G18"/>
    <mergeCell ref="A38:C38"/>
    <mergeCell ref="A40:A42"/>
    <mergeCell ref="B40:B42"/>
    <mergeCell ref="C40:C42"/>
    <mergeCell ref="D40:D42"/>
    <mergeCell ref="E40:E42"/>
    <mergeCell ref="F40:F42"/>
    <mergeCell ref="I41:J43"/>
    <mergeCell ref="K41:K43"/>
    <mergeCell ref="A54:G54"/>
    <mergeCell ref="A50:E50"/>
    <mergeCell ref="I52:J52"/>
    <mergeCell ref="I55:J55"/>
    <mergeCell ref="K45:K46"/>
    <mergeCell ref="B45:B49"/>
    <mergeCell ref="G40:G42"/>
    <mergeCell ref="K40:R40"/>
    <mergeCell ref="L41:M43"/>
    <mergeCell ref="N41:O43"/>
    <mergeCell ref="L45:M46"/>
    <mergeCell ref="A55:G55"/>
    <mergeCell ref="Q45:Q46"/>
    <mergeCell ref="R45:R46"/>
    <mergeCell ref="N47:O47"/>
    <mergeCell ref="N48:O48"/>
    <mergeCell ref="N45:O46"/>
    <mergeCell ref="P45:P46"/>
    <mergeCell ref="A53:G53"/>
    <mergeCell ref="L47:M47"/>
    <mergeCell ref="L48:M48"/>
    <mergeCell ref="L49:M49"/>
    <mergeCell ref="L50:M50"/>
    <mergeCell ref="L51:M51"/>
    <mergeCell ref="B60:B62"/>
    <mergeCell ref="C60:C62"/>
    <mergeCell ref="D60:D62"/>
    <mergeCell ref="E60:E62"/>
    <mergeCell ref="F60:F62"/>
    <mergeCell ref="G60:G62"/>
    <mergeCell ref="I79:J82"/>
    <mergeCell ref="N84:O84"/>
    <mergeCell ref="A70:F70"/>
    <mergeCell ref="C64:C69"/>
    <mergeCell ref="I63:J64"/>
    <mergeCell ref="I65:J67"/>
    <mergeCell ref="L79:M82"/>
    <mergeCell ref="K69:K70"/>
    <mergeCell ref="L69:M70"/>
    <mergeCell ref="N69:O70"/>
    <mergeCell ref="A58:G58"/>
    <mergeCell ref="A60:A62"/>
    <mergeCell ref="N83:O83"/>
    <mergeCell ref="M90:N90"/>
    <mergeCell ref="I90:L90"/>
    <mergeCell ref="P90:R90"/>
    <mergeCell ref="I58:J58"/>
    <mergeCell ref="I59:J59"/>
    <mergeCell ref="I62:J62"/>
    <mergeCell ref="I68:J68"/>
    <mergeCell ref="I76:J76"/>
    <mergeCell ref="I71:J72"/>
    <mergeCell ref="I83:J83"/>
    <mergeCell ref="I84:J84"/>
    <mergeCell ref="I85:J85"/>
    <mergeCell ref="I86:J86"/>
    <mergeCell ref="L83:M83"/>
    <mergeCell ref="L84:M84"/>
    <mergeCell ref="L85:M85"/>
    <mergeCell ref="N71:O72"/>
    <mergeCell ref="N76:O76"/>
    <mergeCell ref="N79:O82"/>
    <mergeCell ref="K79:K82"/>
    <mergeCell ref="L76:M76"/>
    <mergeCell ref="P92:R92"/>
    <mergeCell ref="N85:O85"/>
    <mergeCell ref="L86:M86"/>
    <mergeCell ref="N86:O86"/>
    <mergeCell ref="I87:Q87"/>
    <mergeCell ref="P93:R93"/>
    <mergeCell ref="M98:N98"/>
    <mergeCell ref="J99:M99"/>
    <mergeCell ref="I98:L98"/>
    <mergeCell ref="I94:L94"/>
    <mergeCell ref="M94:N94"/>
    <mergeCell ref="I95:L95"/>
    <mergeCell ref="M95:N95"/>
    <mergeCell ref="I93:L93"/>
    <mergeCell ref="M93:N93"/>
    <mergeCell ref="I96:L96"/>
    <mergeCell ref="M96:N96"/>
    <mergeCell ref="I97:L97"/>
    <mergeCell ref="M97:N97"/>
    <mergeCell ref="I92:L92"/>
    <mergeCell ref="M92:N92"/>
    <mergeCell ref="I75:J75"/>
    <mergeCell ref="N51:O51"/>
    <mergeCell ref="N52:O52"/>
    <mergeCell ref="N55:O55"/>
    <mergeCell ref="N73:O73"/>
    <mergeCell ref="N75:O75"/>
    <mergeCell ref="L59:M59"/>
    <mergeCell ref="N62:O62"/>
    <mergeCell ref="L63:M64"/>
    <mergeCell ref="L65:M67"/>
    <mergeCell ref="L68:M68"/>
    <mergeCell ref="L71:M72"/>
    <mergeCell ref="L73:M73"/>
    <mergeCell ref="L75:M75"/>
    <mergeCell ref="K63:K64"/>
    <mergeCell ref="K65:K67"/>
    <mergeCell ref="K71:K72"/>
    <mergeCell ref="L62:M62"/>
    <mergeCell ref="N63:O64"/>
    <mergeCell ref="N65:O67"/>
    <mergeCell ref="N68:O68"/>
    <mergeCell ref="I4:T4"/>
    <mergeCell ref="I15:S15"/>
    <mergeCell ref="N56:O56"/>
    <mergeCell ref="N57:O57"/>
    <mergeCell ref="N58:O58"/>
    <mergeCell ref="N59:O59"/>
    <mergeCell ref="N49:O49"/>
    <mergeCell ref="N50:O50"/>
    <mergeCell ref="L57:M57"/>
    <mergeCell ref="L58:M58"/>
    <mergeCell ref="L52:M52"/>
    <mergeCell ref="L55:M55"/>
    <mergeCell ref="L56:M56"/>
    <mergeCell ref="R41:R43"/>
    <mergeCell ref="P41:P43"/>
    <mergeCell ref="Q41:Q43"/>
    <mergeCell ref="R5:R7"/>
    <mergeCell ref="S5:S7"/>
    <mergeCell ref="T5:T7"/>
    <mergeCell ref="O5:O7"/>
    <mergeCell ref="P5:P7"/>
    <mergeCell ref="Q5:Q7"/>
    <mergeCell ref="I48:J48"/>
    <mergeCell ref="I49:J49"/>
  </mergeCells>
  <printOptions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72"/>
  <sheetViews>
    <sheetView zoomScaleNormal="100" workbookViewId="0">
      <selection activeCell="P7" sqref="P7:R7"/>
    </sheetView>
  </sheetViews>
  <sheetFormatPr defaultColWidth="68.7109375" defaultRowHeight="15" x14ac:dyDescent="0.25"/>
  <cols>
    <col min="1" max="1" width="61.28515625" customWidth="1"/>
    <col min="2" max="2" width="12.7109375" customWidth="1"/>
    <col min="3" max="3" width="12" customWidth="1"/>
    <col min="4" max="4" width="13.7109375" customWidth="1"/>
    <col min="5" max="5" width="9.7109375" customWidth="1"/>
    <col min="6" max="7" width="10.7109375" customWidth="1"/>
    <col min="8" max="8" width="4.140625" customWidth="1"/>
    <col min="9" max="9" width="24.85546875" customWidth="1"/>
    <col min="10" max="10" width="9.5703125" customWidth="1"/>
    <col min="11" max="11" width="7" customWidth="1"/>
    <col min="12" max="12" width="5.42578125" customWidth="1"/>
    <col min="13" max="13" width="7.42578125" customWidth="1"/>
    <col min="14" max="14" width="5.140625" customWidth="1"/>
    <col min="15" max="15" width="11" customWidth="1"/>
    <col min="16" max="19" width="11.42578125" customWidth="1"/>
    <col min="20" max="20" width="11.42578125" style="63" customWidth="1"/>
    <col min="21" max="21" width="11.42578125" customWidth="1"/>
  </cols>
  <sheetData>
    <row r="1" spans="1:21" ht="15.75" x14ac:dyDescent="0.25">
      <c r="A1" s="247" t="s">
        <v>29</v>
      </c>
      <c r="B1" s="247"/>
      <c r="I1" s="87"/>
      <c r="J1" s="87"/>
      <c r="K1" s="87"/>
      <c r="L1" s="87"/>
      <c r="M1" s="87"/>
      <c r="N1" s="87"/>
      <c r="O1" s="87"/>
      <c r="P1" s="87"/>
      <c r="Q1" s="87"/>
      <c r="R1" s="87"/>
      <c r="S1" s="81"/>
      <c r="T1" s="82"/>
      <c r="U1" s="63"/>
    </row>
    <row r="2" spans="1:21" x14ac:dyDescent="0.2">
      <c r="I2" s="6" t="s">
        <v>84</v>
      </c>
      <c r="J2" s="87"/>
      <c r="K2" s="87"/>
      <c r="L2" s="87"/>
      <c r="M2" s="87"/>
      <c r="N2" s="87"/>
      <c r="O2" s="87"/>
      <c r="P2" s="87"/>
      <c r="Q2" s="87"/>
      <c r="R2" s="87"/>
      <c r="S2" s="81"/>
      <c r="T2" s="82"/>
      <c r="U2" s="63"/>
    </row>
    <row r="3" spans="1:21" ht="15.75" thickBot="1" x14ac:dyDescent="0.25">
      <c r="A3" s="44" t="s">
        <v>52</v>
      </c>
      <c r="B3" s="32"/>
      <c r="C3" s="7"/>
      <c r="D3" s="7"/>
      <c r="E3" s="7"/>
      <c r="F3" s="7"/>
      <c r="G3" s="7"/>
    </row>
    <row r="4" spans="1:21" ht="15.75" x14ac:dyDescent="0.25">
      <c r="A4" s="43" t="s">
        <v>195</v>
      </c>
      <c r="B4" s="32"/>
      <c r="C4" s="7"/>
      <c r="D4" s="7"/>
      <c r="E4" s="7"/>
      <c r="F4" s="7"/>
      <c r="G4" s="7"/>
      <c r="I4" s="314" t="s">
        <v>223</v>
      </c>
      <c r="J4" s="314"/>
      <c r="K4" s="314"/>
      <c r="L4" s="314"/>
      <c r="M4" s="314" t="s">
        <v>185</v>
      </c>
      <c r="N4" s="314"/>
      <c r="O4" s="118"/>
      <c r="P4" s="314" t="s">
        <v>224</v>
      </c>
      <c r="Q4" s="314"/>
      <c r="R4" s="314"/>
      <c r="S4" s="314" t="s">
        <v>58</v>
      </c>
      <c r="T4" s="120"/>
    </row>
    <row r="5" spans="1:21" ht="15.75" x14ac:dyDescent="0.25">
      <c r="A5" s="43" t="s">
        <v>196</v>
      </c>
      <c r="B5" s="32"/>
      <c r="C5" s="7"/>
      <c r="D5" s="7"/>
      <c r="E5" s="7"/>
      <c r="F5" s="7"/>
      <c r="G5" s="7"/>
      <c r="I5" s="315"/>
      <c r="J5" s="315"/>
      <c r="K5" s="315"/>
      <c r="L5" s="315"/>
      <c r="M5" s="315"/>
      <c r="N5" s="315"/>
      <c r="O5" s="121"/>
      <c r="P5" s="315"/>
      <c r="Q5" s="315"/>
      <c r="R5" s="315"/>
      <c r="S5" s="315"/>
      <c r="T5" s="120"/>
      <c r="U5" s="63"/>
    </row>
    <row r="6" spans="1:21" ht="16.5" thickBot="1" x14ac:dyDescent="0.3">
      <c r="A6" s="43" t="s">
        <v>139</v>
      </c>
      <c r="B6" s="32"/>
      <c r="C6" s="7"/>
      <c r="D6" s="7"/>
      <c r="E6" s="7"/>
      <c r="F6" s="7"/>
      <c r="G6" s="7"/>
      <c r="I6" s="316"/>
      <c r="J6" s="316"/>
      <c r="K6" s="316"/>
      <c r="L6" s="316"/>
      <c r="M6" s="316"/>
      <c r="N6" s="316"/>
      <c r="O6" s="122"/>
      <c r="P6" s="316"/>
      <c r="Q6" s="316"/>
      <c r="R6" s="316"/>
      <c r="S6" s="316"/>
      <c r="T6" s="120"/>
      <c r="U6" s="63"/>
    </row>
    <row r="7" spans="1:21" ht="15.75" x14ac:dyDescent="0.25">
      <c r="A7" s="43" t="s">
        <v>197</v>
      </c>
      <c r="B7" s="32"/>
      <c r="C7" s="7"/>
      <c r="D7" s="7"/>
      <c r="E7" s="7"/>
      <c r="F7" s="7"/>
      <c r="G7" s="7"/>
      <c r="I7" s="317" t="s">
        <v>168</v>
      </c>
      <c r="J7" s="318"/>
      <c r="K7" s="318"/>
      <c r="L7" s="319"/>
      <c r="M7" s="309">
        <v>147248.04999999999</v>
      </c>
      <c r="N7" s="310"/>
      <c r="O7" s="123"/>
      <c r="P7" s="177" t="s">
        <v>173</v>
      </c>
      <c r="Q7" s="178"/>
      <c r="R7" s="179"/>
      <c r="S7" s="124">
        <v>30000</v>
      </c>
      <c r="T7" s="120"/>
    </row>
    <row r="8" spans="1:21" ht="15.75" x14ac:dyDescent="0.25">
      <c r="A8" s="32"/>
      <c r="B8" s="32"/>
      <c r="C8" s="7"/>
      <c r="D8" s="7"/>
      <c r="E8" s="7"/>
      <c r="F8" s="7"/>
      <c r="G8" s="7"/>
      <c r="I8" s="177" t="s">
        <v>170</v>
      </c>
      <c r="J8" s="178"/>
      <c r="K8" s="178"/>
      <c r="L8" s="179"/>
      <c r="M8" s="191">
        <v>455871.54</v>
      </c>
      <c r="N8" s="192"/>
      <c r="O8" s="123"/>
      <c r="P8" s="177" t="s">
        <v>203</v>
      </c>
      <c r="Q8" s="178"/>
      <c r="R8" s="179"/>
      <c r="S8" s="124">
        <v>30000</v>
      </c>
      <c r="T8" s="122"/>
    </row>
    <row r="9" spans="1:21" ht="15.75" thickBot="1" x14ac:dyDescent="0.25">
      <c r="A9" s="8"/>
      <c r="B9" s="9"/>
      <c r="C9" s="10"/>
      <c r="D9" s="10"/>
      <c r="E9" s="10"/>
      <c r="F9" s="10"/>
      <c r="G9" s="10"/>
      <c r="I9" s="177" t="s">
        <v>171</v>
      </c>
      <c r="J9" s="178"/>
      <c r="K9" s="178"/>
      <c r="L9" s="179"/>
      <c r="M9" s="191">
        <v>1881424.75</v>
      </c>
      <c r="N9" s="192"/>
      <c r="O9" s="123"/>
      <c r="P9" s="185" t="s">
        <v>169</v>
      </c>
      <c r="Q9" s="186"/>
      <c r="R9" s="187"/>
      <c r="S9" s="125">
        <f>SUM(S7:S8)</f>
        <v>60000</v>
      </c>
      <c r="T9" s="122"/>
    </row>
    <row r="10" spans="1:21" x14ac:dyDescent="0.25">
      <c r="A10" s="267" t="s">
        <v>19</v>
      </c>
      <c r="B10" s="270" t="s">
        <v>5</v>
      </c>
      <c r="C10" s="215" t="s">
        <v>36</v>
      </c>
      <c r="D10" s="215" t="s">
        <v>46</v>
      </c>
      <c r="E10" s="215" t="s">
        <v>51</v>
      </c>
      <c r="F10" s="215" t="s">
        <v>38</v>
      </c>
      <c r="G10" s="215" t="s">
        <v>37</v>
      </c>
      <c r="I10" s="177" t="s">
        <v>172</v>
      </c>
      <c r="J10" s="178"/>
      <c r="K10" s="178"/>
      <c r="L10" s="179"/>
      <c r="M10" s="191">
        <v>320000</v>
      </c>
      <c r="N10" s="192"/>
      <c r="O10" s="123"/>
      <c r="P10" s="123"/>
      <c r="Q10" s="126"/>
      <c r="R10" s="123"/>
      <c r="S10" s="123"/>
      <c r="T10" s="122"/>
    </row>
    <row r="11" spans="1:21" s="63" customFormat="1" x14ac:dyDescent="0.25">
      <c r="A11" s="268"/>
      <c r="B11" s="271"/>
      <c r="C11" s="216"/>
      <c r="D11" s="216"/>
      <c r="E11" s="216"/>
      <c r="F11" s="216"/>
      <c r="G11" s="216"/>
      <c r="I11" s="177" t="s">
        <v>200</v>
      </c>
      <c r="J11" s="178"/>
      <c r="K11" s="178"/>
      <c r="L11" s="179"/>
      <c r="M11" s="191">
        <v>300000</v>
      </c>
      <c r="N11" s="192"/>
      <c r="O11"/>
      <c r="P11" s="123"/>
      <c r="Q11" s="126"/>
      <c r="R11" s="123"/>
      <c r="S11" s="123"/>
      <c r="T11"/>
      <c r="U11"/>
    </row>
    <row r="12" spans="1:21" s="63" customFormat="1" ht="15.75" thickBot="1" x14ac:dyDescent="0.3">
      <c r="A12" s="269"/>
      <c r="B12" s="272"/>
      <c r="C12" s="217"/>
      <c r="D12" s="217"/>
      <c r="E12" s="217"/>
      <c r="F12" s="217"/>
      <c r="G12" s="217"/>
      <c r="I12" s="177" t="s">
        <v>201</v>
      </c>
      <c r="J12" s="178"/>
      <c r="K12" s="178"/>
      <c r="L12" s="179"/>
      <c r="M12" s="191">
        <v>600000</v>
      </c>
      <c r="N12" s="192"/>
      <c r="O12"/>
      <c r="P12" s="123"/>
      <c r="Q12" s="126"/>
      <c r="R12" s="123"/>
      <c r="S12" s="123"/>
      <c r="T12"/>
      <c r="U12"/>
    </row>
    <row r="13" spans="1:21" ht="15.75" thickBot="1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 t="s">
        <v>80</v>
      </c>
      <c r="G13" s="22" t="s">
        <v>81</v>
      </c>
      <c r="I13" s="177" t="s">
        <v>202</v>
      </c>
      <c r="J13" s="178"/>
      <c r="K13" s="178"/>
      <c r="L13" s="179"/>
      <c r="M13" s="191">
        <v>80000</v>
      </c>
      <c r="N13" s="192"/>
      <c r="T13"/>
    </row>
    <row r="14" spans="1:21" ht="15.75" thickBot="1" x14ac:dyDescent="0.3">
      <c r="A14" s="17" t="s">
        <v>11</v>
      </c>
      <c r="B14" s="12" t="s">
        <v>10</v>
      </c>
      <c r="C14" s="18" t="s">
        <v>45</v>
      </c>
      <c r="D14" s="33">
        <f>M14+S9</f>
        <v>3844544.34</v>
      </c>
      <c r="E14" s="39"/>
      <c r="F14" s="36">
        <f>D14*E14/1000</f>
        <v>0</v>
      </c>
      <c r="G14" s="38">
        <f>F14</f>
        <v>0</v>
      </c>
      <c r="I14" s="185" t="s">
        <v>169</v>
      </c>
      <c r="J14" s="186"/>
      <c r="K14" s="186"/>
      <c r="L14" s="187"/>
      <c r="M14" s="188">
        <f>SUM(M7:N13)</f>
        <v>3784544.34</v>
      </c>
      <c r="N14" s="189"/>
      <c r="T14"/>
    </row>
    <row r="15" spans="1:21" x14ac:dyDescent="0.2">
      <c r="A15" s="11" t="s">
        <v>20</v>
      </c>
      <c r="B15" s="12" t="s">
        <v>10</v>
      </c>
      <c r="C15" s="19" t="s">
        <v>45</v>
      </c>
      <c r="D15" s="34">
        <f>D14*5/100</f>
        <v>192227.217</v>
      </c>
      <c r="E15" s="40"/>
      <c r="F15" s="37">
        <f>D15*E15/1000</f>
        <v>0</v>
      </c>
      <c r="G15" s="139">
        <f>F15</f>
        <v>0</v>
      </c>
      <c r="T15"/>
    </row>
    <row r="16" spans="1:21" x14ac:dyDescent="0.25">
      <c r="A16" s="11" t="s">
        <v>12</v>
      </c>
      <c r="B16" s="13" t="s">
        <v>10</v>
      </c>
      <c r="C16" s="19" t="s">
        <v>45</v>
      </c>
      <c r="D16" s="34">
        <f>D14*5/100</f>
        <v>192227.217</v>
      </c>
      <c r="E16" s="40"/>
      <c r="F16" s="37">
        <f t="shared" ref="F16:F29" si="0">D16*E16/1000</f>
        <v>0</v>
      </c>
      <c r="G16" s="139">
        <f t="shared" ref="G16:G29" si="1">F16</f>
        <v>0</v>
      </c>
      <c r="T16"/>
    </row>
    <row r="17" spans="1:21" x14ac:dyDescent="0.25">
      <c r="A17" s="292" t="s">
        <v>13</v>
      </c>
      <c r="B17" s="294">
        <v>1000</v>
      </c>
      <c r="C17" s="296" t="s">
        <v>45</v>
      </c>
      <c r="D17" s="263">
        <f>D14*3/100</f>
        <v>115336.3302</v>
      </c>
      <c r="E17" s="265"/>
      <c r="F17" s="298">
        <f t="shared" si="0"/>
        <v>0</v>
      </c>
      <c r="G17" s="282">
        <f t="shared" si="1"/>
        <v>0</v>
      </c>
      <c r="T17"/>
    </row>
    <row r="18" spans="1:21" x14ac:dyDescent="0.25">
      <c r="A18" s="293"/>
      <c r="B18" s="295"/>
      <c r="C18" s="297"/>
      <c r="D18" s="264"/>
      <c r="E18" s="266"/>
      <c r="F18" s="299"/>
      <c r="G18" s="283"/>
      <c r="T18"/>
    </row>
    <row r="19" spans="1:21" x14ac:dyDescent="0.25">
      <c r="A19" s="11" t="s">
        <v>32</v>
      </c>
      <c r="B19" s="13">
        <v>1000</v>
      </c>
      <c r="C19" s="19" t="s">
        <v>45</v>
      </c>
      <c r="D19" s="34">
        <f>D14*10/100</f>
        <v>384454.43400000001</v>
      </c>
      <c r="E19" s="40"/>
      <c r="F19" s="37">
        <f t="shared" si="0"/>
        <v>0</v>
      </c>
      <c r="G19" s="139">
        <f t="shared" si="1"/>
        <v>0</v>
      </c>
    </row>
    <row r="20" spans="1:21" x14ac:dyDescent="0.25">
      <c r="A20" s="11" t="s">
        <v>47</v>
      </c>
      <c r="B20" s="13" t="s">
        <v>10</v>
      </c>
      <c r="C20" s="19" t="s">
        <v>45</v>
      </c>
      <c r="D20" s="34">
        <f>D14*5/100</f>
        <v>192227.217</v>
      </c>
      <c r="E20" s="40"/>
      <c r="F20" s="37">
        <f t="shared" si="0"/>
        <v>0</v>
      </c>
      <c r="G20" s="139">
        <f t="shared" si="1"/>
        <v>0</v>
      </c>
    </row>
    <row r="21" spans="1:21" x14ac:dyDescent="0.2">
      <c r="A21" s="11" t="s">
        <v>9</v>
      </c>
      <c r="B21" s="13" t="s">
        <v>10</v>
      </c>
      <c r="C21" s="19" t="s">
        <v>45</v>
      </c>
      <c r="D21" s="34">
        <f>D14*5/100</f>
        <v>192227.217</v>
      </c>
      <c r="E21" s="40"/>
      <c r="F21" s="37">
        <f t="shared" si="0"/>
        <v>0</v>
      </c>
      <c r="G21" s="139">
        <f t="shared" si="1"/>
        <v>0</v>
      </c>
    </row>
    <row r="22" spans="1:21" x14ac:dyDescent="0.25">
      <c r="A22" s="11" t="s">
        <v>48</v>
      </c>
      <c r="B22" s="13" t="s">
        <v>10</v>
      </c>
      <c r="C22" s="19" t="s">
        <v>45</v>
      </c>
      <c r="D22" s="34">
        <f>D14*5/100</f>
        <v>192227.217</v>
      </c>
      <c r="E22" s="40"/>
      <c r="F22" s="37">
        <f t="shared" si="0"/>
        <v>0</v>
      </c>
      <c r="G22" s="139">
        <f t="shared" si="1"/>
        <v>0</v>
      </c>
    </row>
    <row r="23" spans="1:21" x14ac:dyDescent="0.25">
      <c r="A23" s="11" t="s">
        <v>6</v>
      </c>
      <c r="B23" s="13">
        <v>2000</v>
      </c>
      <c r="C23" s="19" t="s">
        <v>45</v>
      </c>
      <c r="D23" s="34">
        <f>D14*5/100</f>
        <v>192227.217</v>
      </c>
      <c r="E23" s="40"/>
      <c r="F23" s="37">
        <f t="shared" si="0"/>
        <v>0</v>
      </c>
      <c r="G23" s="139">
        <f t="shared" si="1"/>
        <v>0</v>
      </c>
    </row>
    <row r="24" spans="1:21" x14ac:dyDescent="0.2">
      <c r="A24" s="11" t="s">
        <v>49</v>
      </c>
      <c r="B24" s="13">
        <v>20000</v>
      </c>
      <c r="C24" s="19" t="s">
        <v>45</v>
      </c>
      <c r="D24" s="34">
        <f>D14</f>
        <v>3844544.34</v>
      </c>
      <c r="E24" s="40"/>
      <c r="F24" s="37">
        <f t="shared" si="0"/>
        <v>0</v>
      </c>
      <c r="G24" s="139">
        <f t="shared" si="1"/>
        <v>0</v>
      </c>
    </row>
    <row r="25" spans="1:21" x14ac:dyDescent="0.2">
      <c r="A25" s="11" t="s">
        <v>98</v>
      </c>
      <c r="B25" s="13" t="s">
        <v>10</v>
      </c>
      <c r="C25" s="19" t="s">
        <v>45</v>
      </c>
      <c r="D25" s="34">
        <f>D14*1/100</f>
        <v>38445.443399999996</v>
      </c>
      <c r="E25" s="40"/>
      <c r="F25" s="37">
        <f t="shared" si="0"/>
        <v>0</v>
      </c>
      <c r="G25" s="139">
        <f t="shared" si="1"/>
        <v>0</v>
      </c>
    </row>
    <row r="26" spans="1:21" x14ac:dyDescent="0.25">
      <c r="A26" s="11" t="s">
        <v>50</v>
      </c>
      <c r="B26" s="13" t="s">
        <v>10</v>
      </c>
      <c r="C26" s="19" t="s">
        <v>45</v>
      </c>
      <c r="D26" s="34">
        <f>D14*15/100</f>
        <v>576681.65099999995</v>
      </c>
      <c r="E26" s="40"/>
      <c r="F26" s="37">
        <f t="shared" si="0"/>
        <v>0</v>
      </c>
      <c r="G26" s="139">
        <f t="shared" si="1"/>
        <v>0</v>
      </c>
    </row>
    <row r="27" spans="1:21" x14ac:dyDescent="0.2">
      <c r="A27" s="11" t="s">
        <v>7</v>
      </c>
      <c r="B27" s="13" t="s">
        <v>10</v>
      </c>
      <c r="C27" s="19" t="s">
        <v>45</v>
      </c>
      <c r="D27" s="34">
        <f>D14*40/100</f>
        <v>1537817.736</v>
      </c>
      <c r="E27" s="40"/>
      <c r="F27" s="37">
        <f t="shared" si="0"/>
        <v>0</v>
      </c>
      <c r="G27" s="139">
        <f t="shared" si="1"/>
        <v>0</v>
      </c>
    </row>
    <row r="28" spans="1:21" x14ac:dyDescent="0.25">
      <c r="A28" s="11" t="s">
        <v>14</v>
      </c>
      <c r="B28" s="13" t="s">
        <v>10</v>
      </c>
      <c r="C28" s="19" t="s">
        <v>45</v>
      </c>
      <c r="D28" s="34">
        <f>M7</f>
        <v>147248.04999999999</v>
      </c>
      <c r="E28" s="40"/>
      <c r="F28" s="37">
        <f t="shared" si="0"/>
        <v>0</v>
      </c>
      <c r="G28" s="139">
        <f t="shared" si="1"/>
        <v>0</v>
      </c>
      <c r="U28" s="63"/>
    </row>
    <row r="29" spans="1:21" ht="15.75" thickBot="1" x14ac:dyDescent="0.25">
      <c r="A29" s="14" t="s">
        <v>15</v>
      </c>
      <c r="B29" s="15">
        <v>1500</v>
      </c>
      <c r="C29" s="19" t="s">
        <v>45</v>
      </c>
      <c r="D29" s="35">
        <f>D14*1/100</f>
        <v>38445.443399999996</v>
      </c>
      <c r="E29" s="41"/>
      <c r="F29" s="37">
        <f t="shared" si="0"/>
        <v>0</v>
      </c>
      <c r="G29" s="139">
        <f t="shared" si="1"/>
        <v>0</v>
      </c>
      <c r="S29" s="63"/>
      <c r="U29" s="63"/>
    </row>
    <row r="30" spans="1:21" ht="15.75" thickBot="1" x14ac:dyDescent="0.3">
      <c r="A30" s="30"/>
      <c r="B30" s="28"/>
      <c r="C30" s="218" t="s">
        <v>92</v>
      </c>
      <c r="D30" s="219"/>
      <c r="E30" s="219"/>
      <c r="F30" s="220"/>
      <c r="G30" s="42">
        <f>SUM(G14:G29)</f>
        <v>0</v>
      </c>
      <c r="S30" s="63"/>
      <c r="T30"/>
    </row>
    <row r="31" spans="1:21" x14ac:dyDescent="0.2">
      <c r="A31" s="95"/>
      <c r="B31" s="29"/>
      <c r="C31" s="87"/>
      <c r="D31" s="87"/>
      <c r="E31" s="87"/>
      <c r="F31" s="87"/>
      <c r="G31" s="97"/>
      <c r="T31"/>
    </row>
    <row r="32" spans="1:21" x14ac:dyDescent="0.2">
      <c r="A32" s="95"/>
      <c r="B32" s="29"/>
      <c r="C32" s="87"/>
      <c r="D32" s="87"/>
      <c r="E32" s="87"/>
      <c r="F32" s="87"/>
      <c r="G32" s="97"/>
      <c r="O32" s="63"/>
    </row>
    <row r="33" spans="1:22" ht="15.75" x14ac:dyDescent="0.25">
      <c r="A33" s="247" t="s">
        <v>30</v>
      </c>
      <c r="B33" s="247"/>
      <c r="C33" s="247"/>
    </row>
    <row r="34" spans="1:22" ht="15.75" thickBot="1" x14ac:dyDescent="0.25">
      <c r="L34" s="63"/>
      <c r="P34" s="63"/>
      <c r="Q34" s="63"/>
      <c r="R34" s="63"/>
    </row>
    <row r="35" spans="1:22" x14ac:dyDescent="0.25">
      <c r="A35" s="194" t="s">
        <v>39</v>
      </c>
      <c r="B35" s="212" t="s">
        <v>18</v>
      </c>
      <c r="C35" s="212" t="s">
        <v>61</v>
      </c>
      <c r="D35" s="215" t="s">
        <v>62</v>
      </c>
      <c r="E35" s="215" t="s">
        <v>38</v>
      </c>
      <c r="F35" s="251" t="s">
        <v>37</v>
      </c>
      <c r="G35" s="229"/>
      <c r="I35" s="63"/>
      <c r="J35" s="63"/>
      <c r="L35" s="63"/>
    </row>
    <row r="36" spans="1:22" x14ac:dyDescent="0.25">
      <c r="A36" s="195"/>
      <c r="B36" s="213"/>
      <c r="C36" s="213"/>
      <c r="D36" s="216"/>
      <c r="E36" s="216"/>
      <c r="F36" s="252"/>
      <c r="G36" s="229"/>
      <c r="I36" s="63"/>
      <c r="J36" s="63"/>
      <c r="K36" s="63"/>
      <c r="L36" s="63"/>
      <c r="M36" s="63"/>
      <c r="N36" s="63"/>
      <c r="V36" s="63"/>
    </row>
    <row r="37" spans="1:22" ht="21" customHeight="1" thickBot="1" x14ac:dyDescent="0.3">
      <c r="A37" s="196"/>
      <c r="B37" s="214"/>
      <c r="C37" s="214"/>
      <c r="D37" s="217"/>
      <c r="E37" s="217"/>
      <c r="F37" s="253"/>
      <c r="G37" s="229"/>
      <c r="U37" s="62"/>
    </row>
    <row r="38" spans="1:22" s="63" customFormat="1" ht="15.75" thickBot="1" x14ac:dyDescent="0.25">
      <c r="A38" s="21">
        <v>1</v>
      </c>
      <c r="B38" s="20">
        <v>2</v>
      </c>
      <c r="C38" s="21">
        <v>3</v>
      </c>
      <c r="D38" s="22">
        <v>4</v>
      </c>
      <c r="E38" s="22">
        <v>5</v>
      </c>
      <c r="F38" s="140" t="s">
        <v>82</v>
      </c>
      <c r="G38" s="144"/>
      <c r="I38"/>
      <c r="J38"/>
      <c r="K38"/>
      <c r="L38"/>
      <c r="M38"/>
      <c r="N38"/>
      <c r="O38"/>
      <c r="P38"/>
      <c r="Q38"/>
      <c r="R38"/>
      <c r="S38"/>
      <c r="U38"/>
    </row>
    <row r="39" spans="1:22" s="63" customFormat="1" ht="15.75" thickBot="1" x14ac:dyDescent="0.3">
      <c r="A39" s="46" t="s">
        <v>17</v>
      </c>
      <c r="B39" s="47"/>
      <c r="C39" s="47"/>
      <c r="D39" s="47"/>
      <c r="E39" s="47"/>
      <c r="F39" s="47"/>
      <c r="G39" s="145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5">
      <c r="A40" s="23" t="s">
        <v>16</v>
      </c>
      <c r="B40" s="227" t="s">
        <v>21</v>
      </c>
      <c r="C40" s="45" t="s">
        <v>45</v>
      </c>
      <c r="D40" s="55">
        <v>500000</v>
      </c>
      <c r="E40" s="50"/>
      <c r="F40" s="141">
        <f>E40</f>
        <v>0</v>
      </c>
      <c r="G40" s="146"/>
      <c r="T40" s="62"/>
    </row>
    <row r="41" spans="1:22" x14ac:dyDescent="0.25">
      <c r="A41" s="85" t="s">
        <v>40</v>
      </c>
      <c r="B41" s="228"/>
      <c r="C41" s="48" t="s">
        <v>45</v>
      </c>
      <c r="D41" s="56">
        <v>50000</v>
      </c>
      <c r="E41" s="51"/>
      <c r="F41" s="142">
        <f>E41</f>
        <v>0</v>
      </c>
      <c r="G41" s="146"/>
      <c r="S41" s="62"/>
    </row>
    <row r="42" spans="1:22" x14ac:dyDescent="0.25">
      <c r="A42" s="85" t="s">
        <v>204</v>
      </c>
      <c r="B42" s="228"/>
      <c r="C42" s="48" t="s">
        <v>45</v>
      </c>
      <c r="D42" s="56">
        <v>500000</v>
      </c>
      <c r="E42" s="51"/>
      <c r="F42" s="142">
        <f>E42</f>
        <v>0</v>
      </c>
      <c r="G42" s="146"/>
    </row>
    <row r="43" spans="1:22" ht="15.75" thickBot="1" x14ac:dyDescent="0.3">
      <c r="A43" s="85" t="s">
        <v>85</v>
      </c>
      <c r="B43" s="313"/>
      <c r="C43" s="48" t="s">
        <v>45</v>
      </c>
      <c r="D43" s="56">
        <v>500000</v>
      </c>
      <c r="E43" s="51"/>
      <c r="F43" s="142">
        <f>E43</f>
        <v>0</v>
      </c>
      <c r="G43" s="146"/>
      <c r="O43" s="62"/>
    </row>
    <row r="44" spans="1:22" ht="15.75" thickBot="1" x14ac:dyDescent="0.3">
      <c r="A44" s="218" t="s">
        <v>92</v>
      </c>
      <c r="B44" s="219"/>
      <c r="C44" s="219"/>
      <c r="D44" s="219"/>
      <c r="E44" s="220"/>
      <c r="F44" s="143">
        <f>SUM(F40:F43)</f>
        <v>0</v>
      </c>
      <c r="G44" s="147"/>
    </row>
    <row r="45" spans="1:22" ht="15.75" thickBot="1" x14ac:dyDescent="0.3">
      <c r="A45" s="27"/>
      <c r="B45" s="27"/>
      <c r="C45" s="31"/>
      <c r="D45" s="10"/>
      <c r="E45" s="10"/>
      <c r="F45" s="10"/>
      <c r="G45" s="10"/>
      <c r="P45" s="62"/>
      <c r="Q45" s="62"/>
      <c r="R45" s="62"/>
    </row>
    <row r="46" spans="1:22" x14ac:dyDescent="0.25">
      <c r="A46" s="242" t="s">
        <v>205</v>
      </c>
      <c r="B46" s="243"/>
      <c r="C46" s="243"/>
      <c r="D46" s="243"/>
      <c r="E46" s="243"/>
      <c r="F46" s="243"/>
      <c r="G46" s="244"/>
      <c r="I46" s="62"/>
      <c r="J46" s="62"/>
      <c r="K46" s="62"/>
      <c r="L46" s="62"/>
    </row>
    <row r="47" spans="1:22" x14ac:dyDescent="0.25">
      <c r="A47" s="224" t="s">
        <v>206</v>
      </c>
      <c r="B47" s="225"/>
      <c r="C47" s="225"/>
      <c r="D47" s="225"/>
      <c r="E47" s="225"/>
      <c r="F47" s="225"/>
      <c r="G47" s="226"/>
      <c r="M47" s="62"/>
      <c r="N47" s="62"/>
    </row>
    <row r="48" spans="1:22" x14ac:dyDescent="0.25">
      <c r="A48" s="224" t="s">
        <v>207</v>
      </c>
      <c r="B48" s="225"/>
      <c r="C48" s="225"/>
      <c r="D48" s="225"/>
      <c r="E48" s="225"/>
      <c r="F48" s="225"/>
      <c r="G48" s="226"/>
    </row>
    <row r="49" spans="1:21" ht="15.75" thickBot="1" x14ac:dyDescent="0.3">
      <c r="A49" s="236" t="s">
        <v>208</v>
      </c>
      <c r="B49" s="237"/>
      <c r="C49" s="237"/>
      <c r="D49" s="237"/>
      <c r="E49" s="237"/>
      <c r="F49" s="237"/>
      <c r="G49" s="238"/>
    </row>
    <row r="50" spans="1:21" x14ac:dyDescent="0.25">
      <c r="A50" s="287" t="s">
        <v>99</v>
      </c>
      <c r="B50" s="287"/>
      <c r="C50" s="287"/>
      <c r="D50" s="287"/>
      <c r="E50" s="287"/>
      <c r="F50" s="287"/>
      <c r="G50" s="98"/>
    </row>
    <row r="51" spans="1:21" x14ac:dyDescent="0.25">
      <c r="A51" s="287"/>
      <c r="B51" s="287"/>
      <c r="C51" s="287"/>
      <c r="D51" s="287"/>
      <c r="E51" s="287"/>
      <c r="F51" s="287"/>
    </row>
    <row r="52" spans="1:21" ht="15.75" x14ac:dyDescent="0.25">
      <c r="A52" s="193" t="s">
        <v>41</v>
      </c>
      <c r="B52" s="193"/>
      <c r="C52" s="193"/>
      <c r="D52" s="193"/>
      <c r="E52" s="193"/>
      <c r="F52" s="193"/>
      <c r="G52" s="193"/>
    </row>
    <row r="53" spans="1:21" ht="15.75" thickBot="1" x14ac:dyDescent="0.3"/>
    <row r="54" spans="1:21" x14ac:dyDescent="0.25">
      <c r="A54" s="194" t="s">
        <v>42</v>
      </c>
      <c r="B54" s="209" t="s">
        <v>1</v>
      </c>
      <c r="C54" s="212" t="s">
        <v>89</v>
      </c>
      <c r="D54" s="215" t="s">
        <v>36</v>
      </c>
      <c r="E54" s="215" t="s">
        <v>35</v>
      </c>
      <c r="F54" s="215" t="s">
        <v>38</v>
      </c>
      <c r="G54" s="215" t="s">
        <v>37</v>
      </c>
    </row>
    <row r="55" spans="1:21" x14ac:dyDescent="0.25">
      <c r="A55" s="195"/>
      <c r="B55" s="210"/>
      <c r="C55" s="213"/>
      <c r="D55" s="216"/>
      <c r="E55" s="216"/>
      <c r="F55" s="216"/>
      <c r="G55" s="216"/>
    </row>
    <row r="56" spans="1:21" ht="15.75" thickBot="1" x14ac:dyDescent="0.3">
      <c r="A56" s="196"/>
      <c r="B56" s="211"/>
      <c r="C56" s="214"/>
      <c r="D56" s="217"/>
      <c r="E56" s="217"/>
      <c r="F56" s="217"/>
      <c r="G56" s="217"/>
    </row>
    <row r="57" spans="1:21" ht="15.75" thickBot="1" x14ac:dyDescent="0.3">
      <c r="A57" s="21">
        <v>1</v>
      </c>
      <c r="B57" s="20">
        <v>2</v>
      </c>
      <c r="C57" s="21">
        <v>3</v>
      </c>
      <c r="D57" s="22">
        <v>4</v>
      </c>
      <c r="E57" s="22">
        <v>5</v>
      </c>
      <c r="F57" s="22">
        <v>6</v>
      </c>
      <c r="G57" s="22" t="s">
        <v>81</v>
      </c>
    </row>
    <row r="58" spans="1:21" x14ac:dyDescent="0.25">
      <c r="A58" s="88" t="s">
        <v>2</v>
      </c>
      <c r="B58" s="89">
        <v>80000</v>
      </c>
      <c r="C58" s="221" t="s">
        <v>90</v>
      </c>
      <c r="D58" s="24" t="s">
        <v>43</v>
      </c>
      <c r="E58" s="18">
        <v>49</v>
      </c>
      <c r="F58" s="50"/>
      <c r="G58" s="53">
        <f t="shared" ref="G58:G63" si="2">F58</f>
        <v>0</v>
      </c>
    </row>
    <row r="59" spans="1:21" x14ac:dyDescent="0.25">
      <c r="A59" s="90" t="s">
        <v>3</v>
      </c>
      <c r="B59" s="89">
        <v>40000</v>
      </c>
      <c r="C59" s="222"/>
      <c r="D59" s="25" t="s">
        <v>43</v>
      </c>
      <c r="E59" s="26">
        <v>49</v>
      </c>
      <c r="F59" s="52"/>
      <c r="G59" s="58">
        <f t="shared" si="2"/>
        <v>0</v>
      </c>
    </row>
    <row r="60" spans="1:21" s="63" customFormat="1" x14ac:dyDescent="0.25">
      <c r="A60" s="90" t="s">
        <v>4</v>
      </c>
      <c r="B60" s="89">
        <v>160000</v>
      </c>
      <c r="C60" s="222"/>
      <c r="D60" s="25" t="s">
        <v>43</v>
      </c>
      <c r="E60" s="136">
        <v>49</v>
      </c>
      <c r="F60" s="52"/>
      <c r="G60" s="58">
        <f t="shared" si="2"/>
        <v>0</v>
      </c>
      <c r="I60"/>
      <c r="J60"/>
      <c r="K60"/>
      <c r="L60"/>
      <c r="M60"/>
      <c r="N60"/>
      <c r="O60"/>
      <c r="P60"/>
      <c r="Q60"/>
      <c r="R60"/>
      <c r="S60"/>
      <c r="U60"/>
    </row>
    <row r="61" spans="1:21" s="63" customFormat="1" x14ac:dyDescent="0.25">
      <c r="A61" s="90" t="s">
        <v>86</v>
      </c>
      <c r="B61" s="89">
        <v>150</v>
      </c>
      <c r="C61" s="222"/>
      <c r="D61" s="25" t="s">
        <v>43</v>
      </c>
      <c r="E61" s="136">
        <v>49</v>
      </c>
      <c r="F61" s="52"/>
      <c r="G61" s="58">
        <f t="shared" si="2"/>
        <v>0</v>
      </c>
      <c r="I61"/>
      <c r="J61"/>
      <c r="K61"/>
      <c r="L61"/>
      <c r="M61"/>
      <c r="N61"/>
      <c r="O61"/>
      <c r="P61"/>
      <c r="Q61"/>
      <c r="R61"/>
      <c r="S61"/>
      <c r="U61"/>
    </row>
    <row r="62" spans="1:21" x14ac:dyDescent="0.25">
      <c r="A62" s="90" t="s">
        <v>87</v>
      </c>
      <c r="B62" s="89">
        <v>100</v>
      </c>
      <c r="C62" s="222"/>
      <c r="D62" s="25" t="s">
        <v>43</v>
      </c>
      <c r="E62" s="136">
        <v>49</v>
      </c>
      <c r="F62" s="52"/>
      <c r="G62" s="58">
        <f t="shared" si="2"/>
        <v>0</v>
      </c>
    </row>
    <row r="63" spans="1:21" ht="15.75" thickBot="1" x14ac:dyDescent="0.3">
      <c r="A63" s="90" t="s">
        <v>88</v>
      </c>
      <c r="B63" s="89">
        <v>10000</v>
      </c>
      <c r="C63" s="223"/>
      <c r="D63" s="25" t="s">
        <v>43</v>
      </c>
      <c r="E63" s="136">
        <v>49</v>
      </c>
      <c r="F63" s="52"/>
      <c r="G63" s="58">
        <f t="shared" si="2"/>
        <v>0</v>
      </c>
    </row>
    <row r="64" spans="1:21" ht="15.75" thickBot="1" x14ac:dyDescent="0.3">
      <c r="A64" s="218" t="s">
        <v>92</v>
      </c>
      <c r="B64" s="219"/>
      <c r="C64" s="219"/>
      <c r="D64" s="219"/>
      <c r="E64" s="219"/>
      <c r="F64" s="220"/>
      <c r="G64" s="61">
        <f>SUM(G58:G63)</f>
        <v>0</v>
      </c>
      <c r="H64" s="63"/>
    </row>
    <row r="66" spans="1:21" x14ac:dyDescent="0.25">
      <c r="B66" s="63"/>
      <c r="C66" s="63"/>
      <c r="D66" s="63"/>
      <c r="E66" s="63"/>
      <c r="F66" s="63"/>
      <c r="G66" s="63"/>
    </row>
    <row r="70" spans="1:21" x14ac:dyDescent="0.25">
      <c r="B70" s="62"/>
      <c r="C70" s="62"/>
      <c r="D70" s="62"/>
      <c r="E70" s="62"/>
      <c r="F70" s="62"/>
      <c r="G70" s="62"/>
    </row>
    <row r="71" spans="1:21" x14ac:dyDescent="0.25">
      <c r="A71" s="62"/>
      <c r="H71" s="62"/>
    </row>
    <row r="72" spans="1:21" s="62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63"/>
      <c r="U72"/>
    </row>
  </sheetData>
  <mergeCells count="65">
    <mergeCell ref="I4:L6"/>
    <mergeCell ref="M4:N6"/>
    <mergeCell ref="P4:R6"/>
    <mergeCell ref="I13:L13"/>
    <mergeCell ref="M13:N13"/>
    <mergeCell ref="I7:L7"/>
    <mergeCell ref="M7:N7"/>
    <mergeCell ref="P7:R7"/>
    <mergeCell ref="I14:L14"/>
    <mergeCell ref="M14:N14"/>
    <mergeCell ref="E10:E12"/>
    <mergeCell ref="F10:F12"/>
    <mergeCell ref="C30:F30"/>
    <mergeCell ref="S4:S6"/>
    <mergeCell ref="I11:L11"/>
    <mergeCell ref="M11:N11"/>
    <mergeCell ref="I12:L12"/>
    <mergeCell ref="M12:N12"/>
    <mergeCell ref="I8:L8"/>
    <mergeCell ref="M8:N8"/>
    <mergeCell ref="P9:R9"/>
    <mergeCell ref="I9:L9"/>
    <mergeCell ref="M9:N9"/>
    <mergeCell ref="I10:L10"/>
    <mergeCell ref="M10:N10"/>
    <mergeCell ref="P8:R8"/>
    <mergeCell ref="A48:G48"/>
    <mergeCell ref="A49:G49"/>
    <mergeCell ref="D54:D56"/>
    <mergeCell ref="E54:E56"/>
    <mergeCell ref="F54:F56"/>
    <mergeCell ref="G54:G56"/>
    <mergeCell ref="A52:G52"/>
    <mergeCell ref="A64:F64"/>
    <mergeCell ref="B17:B18"/>
    <mergeCell ref="C17:C18"/>
    <mergeCell ref="G10:G12"/>
    <mergeCell ref="A47:G47"/>
    <mergeCell ref="F17:F18"/>
    <mergeCell ref="G17:G18"/>
    <mergeCell ref="A35:A37"/>
    <mergeCell ref="B35:B37"/>
    <mergeCell ref="A17:A18"/>
    <mergeCell ref="C58:C63"/>
    <mergeCell ref="B54:B56"/>
    <mergeCell ref="C54:C56"/>
    <mergeCell ref="A51:F51"/>
    <mergeCell ref="A50:F50"/>
    <mergeCell ref="A54:A56"/>
    <mergeCell ref="A1:B1"/>
    <mergeCell ref="A44:E44"/>
    <mergeCell ref="A46:G46"/>
    <mergeCell ref="A33:C33"/>
    <mergeCell ref="E17:E18"/>
    <mergeCell ref="D17:D18"/>
    <mergeCell ref="G35:G37"/>
    <mergeCell ref="A10:A12"/>
    <mergeCell ref="B10:B12"/>
    <mergeCell ref="C10:C12"/>
    <mergeCell ref="C35:C37"/>
    <mergeCell ref="D35:D37"/>
    <mergeCell ref="E35:E37"/>
    <mergeCell ref="F35:F37"/>
    <mergeCell ref="B40:B43"/>
    <mergeCell ref="D10:D12"/>
  </mergeCells>
  <printOptions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72"/>
  <sheetViews>
    <sheetView zoomScaleNormal="100" workbookViewId="0">
      <selection activeCell="P7" sqref="P7:R7"/>
    </sheetView>
  </sheetViews>
  <sheetFormatPr defaultColWidth="68.7109375" defaultRowHeight="15" x14ac:dyDescent="0.25"/>
  <cols>
    <col min="1" max="1" width="61.28515625" style="63" customWidth="1"/>
    <col min="2" max="2" width="12.7109375" style="63" customWidth="1"/>
    <col min="3" max="3" width="12" style="63" customWidth="1"/>
    <col min="4" max="4" width="13.7109375" style="63" customWidth="1"/>
    <col min="5" max="5" width="9.7109375" style="63" customWidth="1"/>
    <col min="6" max="7" width="10.7109375" style="63" customWidth="1"/>
    <col min="8" max="8" width="4.140625" style="63" customWidth="1"/>
    <col min="9" max="9" width="24.85546875" style="63" customWidth="1"/>
    <col min="10" max="10" width="9.5703125" style="63" customWidth="1"/>
    <col min="11" max="11" width="7" style="63" customWidth="1"/>
    <col min="12" max="12" width="5.42578125" style="63" customWidth="1"/>
    <col min="13" max="13" width="7.42578125" style="63" customWidth="1"/>
    <col min="14" max="14" width="5.140625" style="63" customWidth="1"/>
    <col min="15" max="15" width="11" style="63" customWidth="1"/>
    <col min="16" max="21" width="11.42578125" style="63" customWidth="1"/>
    <col min="22" max="16384" width="68.7109375" style="63"/>
  </cols>
  <sheetData>
    <row r="1" spans="1:20" ht="15.75" x14ac:dyDescent="0.25">
      <c r="A1" s="247" t="s">
        <v>29</v>
      </c>
      <c r="B1" s="247"/>
      <c r="I1" s="87"/>
      <c r="J1" s="87"/>
      <c r="K1" s="87"/>
      <c r="L1" s="87"/>
      <c r="M1" s="87"/>
      <c r="N1" s="87"/>
      <c r="O1" s="87"/>
      <c r="P1" s="87"/>
      <c r="Q1" s="87"/>
      <c r="R1" s="87"/>
      <c r="S1" s="81"/>
      <c r="T1" s="82"/>
    </row>
    <row r="2" spans="1:20" x14ac:dyDescent="0.2">
      <c r="I2" s="6" t="s">
        <v>84</v>
      </c>
      <c r="J2" s="87"/>
      <c r="K2" s="87"/>
      <c r="L2" s="87"/>
      <c r="M2" s="87"/>
      <c r="N2" s="87"/>
      <c r="O2" s="87"/>
      <c r="P2" s="87"/>
      <c r="Q2" s="87"/>
      <c r="R2" s="87"/>
      <c r="S2" s="81"/>
      <c r="T2" s="82"/>
    </row>
    <row r="3" spans="1:20" ht="15.75" thickBot="1" x14ac:dyDescent="0.25">
      <c r="A3" s="44" t="s">
        <v>52</v>
      </c>
      <c r="B3" s="32"/>
      <c r="C3" s="7"/>
      <c r="D3" s="7"/>
      <c r="E3" s="7"/>
      <c r="F3" s="7"/>
      <c r="G3" s="7"/>
    </row>
    <row r="4" spans="1:20" ht="15.75" x14ac:dyDescent="0.25">
      <c r="A4" s="43" t="s">
        <v>216</v>
      </c>
      <c r="B4" s="32"/>
      <c r="C4" s="7"/>
      <c r="D4" s="7"/>
      <c r="E4" s="7"/>
      <c r="F4" s="7"/>
      <c r="G4" s="7"/>
      <c r="I4" s="314" t="s">
        <v>223</v>
      </c>
      <c r="J4" s="314"/>
      <c r="K4" s="314"/>
      <c r="L4" s="314"/>
      <c r="M4" s="314" t="s">
        <v>185</v>
      </c>
      <c r="N4" s="314"/>
      <c r="O4" s="118"/>
      <c r="P4" s="314" t="s">
        <v>224</v>
      </c>
      <c r="Q4" s="314"/>
      <c r="R4" s="314"/>
      <c r="S4" s="314" t="s">
        <v>58</v>
      </c>
      <c r="T4" s="120"/>
    </row>
    <row r="5" spans="1:20" ht="15.75" x14ac:dyDescent="0.25">
      <c r="A5" s="43" t="s">
        <v>217</v>
      </c>
      <c r="B5" s="32"/>
      <c r="C5" s="7"/>
      <c r="D5" s="7"/>
      <c r="E5" s="7"/>
      <c r="F5" s="7"/>
      <c r="G5" s="7"/>
      <c r="I5" s="315"/>
      <c r="J5" s="315"/>
      <c r="K5" s="315"/>
      <c r="L5" s="315"/>
      <c r="M5" s="315"/>
      <c r="N5" s="315"/>
      <c r="O5" s="121"/>
      <c r="P5" s="315"/>
      <c r="Q5" s="315"/>
      <c r="R5" s="315"/>
      <c r="S5" s="315"/>
      <c r="T5" s="120"/>
    </row>
    <row r="6" spans="1:20" ht="16.5" thickBot="1" x14ac:dyDescent="0.3">
      <c r="A6" s="43" t="s">
        <v>139</v>
      </c>
      <c r="B6" s="32"/>
      <c r="C6" s="7"/>
      <c r="D6" s="7"/>
      <c r="E6" s="7"/>
      <c r="F6" s="7"/>
      <c r="G6" s="7"/>
      <c r="I6" s="316"/>
      <c r="J6" s="316"/>
      <c r="K6" s="316"/>
      <c r="L6" s="316"/>
      <c r="M6" s="316"/>
      <c r="N6" s="316"/>
      <c r="O6" s="122"/>
      <c r="P6" s="316"/>
      <c r="Q6" s="316"/>
      <c r="R6" s="316"/>
      <c r="S6" s="316"/>
      <c r="T6" s="120"/>
    </row>
    <row r="7" spans="1:20" ht="15.75" x14ac:dyDescent="0.25">
      <c r="A7" s="43" t="s">
        <v>218</v>
      </c>
      <c r="B7" s="32"/>
      <c r="C7" s="7"/>
      <c r="D7" s="7"/>
      <c r="E7" s="7"/>
      <c r="F7" s="7"/>
      <c r="G7" s="7"/>
      <c r="I7" s="317" t="s">
        <v>168</v>
      </c>
      <c r="J7" s="318"/>
      <c r="K7" s="318"/>
      <c r="L7" s="319"/>
      <c r="M7" s="309">
        <v>244273.87</v>
      </c>
      <c r="N7" s="310"/>
      <c r="O7" s="123"/>
      <c r="P7" s="177" t="s">
        <v>173</v>
      </c>
      <c r="Q7" s="178"/>
      <c r="R7" s="179"/>
      <c r="S7" s="124">
        <v>61359.98</v>
      </c>
      <c r="T7" s="120"/>
    </row>
    <row r="8" spans="1:20" ht="15.75" x14ac:dyDescent="0.25">
      <c r="A8" s="32"/>
      <c r="B8" s="32"/>
      <c r="C8" s="7"/>
      <c r="D8" s="7"/>
      <c r="E8" s="7"/>
      <c r="F8" s="7"/>
      <c r="G8" s="7"/>
      <c r="I8" s="177" t="s">
        <v>170</v>
      </c>
      <c r="J8" s="178"/>
      <c r="K8" s="178"/>
      <c r="L8" s="179"/>
      <c r="M8" s="191">
        <v>52494.8</v>
      </c>
      <c r="N8" s="192"/>
      <c r="O8" s="123"/>
      <c r="P8" s="177" t="s">
        <v>219</v>
      </c>
      <c r="Q8" s="178"/>
      <c r="R8" s="179"/>
      <c r="S8" s="124">
        <v>5380477</v>
      </c>
      <c r="T8" s="122"/>
    </row>
    <row r="9" spans="1:20" ht="15.75" thickBot="1" x14ac:dyDescent="0.25">
      <c r="A9" s="8"/>
      <c r="B9" s="9"/>
      <c r="C9" s="10"/>
      <c r="D9" s="10"/>
      <c r="E9" s="10"/>
      <c r="F9" s="10"/>
      <c r="G9" s="10"/>
      <c r="I9" s="177" t="s">
        <v>171</v>
      </c>
      <c r="J9" s="178"/>
      <c r="K9" s="178"/>
      <c r="L9" s="179"/>
      <c r="M9" s="191">
        <v>420741.24</v>
      </c>
      <c r="N9" s="192"/>
      <c r="O9" s="123"/>
      <c r="P9" s="185" t="s">
        <v>169</v>
      </c>
      <c r="Q9" s="186"/>
      <c r="R9" s="187"/>
      <c r="S9" s="125">
        <f>SUM(S7:S8)</f>
        <v>5441836.9800000004</v>
      </c>
      <c r="T9" s="122"/>
    </row>
    <row r="10" spans="1:20" x14ac:dyDescent="0.25">
      <c r="A10" s="267" t="s">
        <v>19</v>
      </c>
      <c r="B10" s="270" t="s">
        <v>5</v>
      </c>
      <c r="C10" s="215" t="s">
        <v>36</v>
      </c>
      <c r="D10" s="215" t="s">
        <v>46</v>
      </c>
      <c r="E10" s="215" t="s">
        <v>51</v>
      </c>
      <c r="F10" s="215" t="s">
        <v>38</v>
      </c>
      <c r="G10" s="215" t="s">
        <v>37</v>
      </c>
      <c r="I10" s="177" t="s">
        <v>201</v>
      </c>
      <c r="J10" s="178"/>
      <c r="K10" s="178"/>
      <c r="L10" s="179"/>
      <c r="M10" s="191">
        <v>200000</v>
      </c>
      <c r="N10" s="192"/>
      <c r="O10" s="123"/>
      <c r="P10" s="123"/>
      <c r="Q10" s="126"/>
      <c r="R10" s="123"/>
      <c r="S10" s="123"/>
    </row>
    <row r="11" spans="1:20" ht="15.75" thickBot="1" x14ac:dyDescent="0.3">
      <c r="A11" s="268"/>
      <c r="B11" s="271"/>
      <c r="C11" s="216"/>
      <c r="D11" s="216"/>
      <c r="E11" s="216"/>
      <c r="F11" s="216"/>
      <c r="G11" s="216"/>
      <c r="I11" s="185" t="s">
        <v>169</v>
      </c>
      <c r="J11" s="186"/>
      <c r="K11" s="186"/>
      <c r="L11" s="187"/>
      <c r="M11" s="188">
        <f>SUM(M7:N10)</f>
        <v>917509.90999999992</v>
      </c>
      <c r="N11" s="189"/>
      <c r="P11" s="123"/>
      <c r="Q11" s="126"/>
      <c r="R11" s="123"/>
      <c r="S11" s="123"/>
    </row>
    <row r="12" spans="1:20" ht="15.75" thickBot="1" x14ac:dyDescent="0.3">
      <c r="A12" s="269"/>
      <c r="B12" s="272"/>
      <c r="C12" s="217"/>
      <c r="D12" s="217"/>
      <c r="E12" s="217"/>
      <c r="F12" s="217"/>
      <c r="G12" s="217"/>
      <c r="P12" s="123"/>
      <c r="Q12" s="126"/>
      <c r="R12" s="123"/>
      <c r="S12" s="123"/>
    </row>
    <row r="13" spans="1:20" ht="15.75" thickBot="1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 t="s">
        <v>80</v>
      </c>
      <c r="G13" s="22" t="s">
        <v>81</v>
      </c>
    </row>
    <row r="14" spans="1:20" x14ac:dyDescent="0.25">
      <c r="A14" s="17" t="s">
        <v>11</v>
      </c>
      <c r="B14" s="135" t="s">
        <v>10</v>
      </c>
      <c r="C14" s="18" t="s">
        <v>45</v>
      </c>
      <c r="D14" s="33">
        <f>M11+S9</f>
        <v>6359346.8900000006</v>
      </c>
      <c r="E14" s="39"/>
      <c r="F14" s="36">
        <f>D14*E14/1000</f>
        <v>0</v>
      </c>
      <c r="G14" s="38">
        <f>F14</f>
        <v>0</v>
      </c>
    </row>
    <row r="15" spans="1:20" x14ac:dyDescent="0.2">
      <c r="A15" s="11" t="s">
        <v>20</v>
      </c>
      <c r="B15" s="135" t="s">
        <v>10</v>
      </c>
      <c r="C15" s="137" t="s">
        <v>45</v>
      </c>
      <c r="D15" s="34">
        <f>D14*5/100</f>
        <v>317967.34450000001</v>
      </c>
      <c r="E15" s="40"/>
      <c r="F15" s="138">
        <f>D15*E15/1000</f>
        <v>0</v>
      </c>
      <c r="G15" s="139">
        <f>F15</f>
        <v>0</v>
      </c>
    </row>
    <row r="16" spans="1:20" x14ac:dyDescent="0.25">
      <c r="A16" s="11" t="s">
        <v>12</v>
      </c>
      <c r="B16" s="13" t="s">
        <v>10</v>
      </c>
      <c r="C16" s="137" t="s">
        <v>45</v>
      </c>
      <c r="D16" s="34">
        <f>D14*8/100</f>
        <v>508747.75120000006</v>
      </c>
      <c r="E16" s="40"/>
      <c r="F16" s="138">
        <f t="shared" ref="F16:F29" si="0">D16*E16/1000</f>
        <v>0</v>
      </c>
      <c r="G16" s="139">
        <f t="shared" ref="G16:G29" si="1">F16</f>
        <v>0</v>
      </c>
    </row>
    <row r="17" spans="1:7" x14ac:dyDescent="0.25">
      <c r="A17" s="292" t="s">
        <v>13</v>
      </c>
      <c r="B17" s="294">
        <v>1000</v>
      </c>
      <c r="C17" s="296" t="s">
        <v>45</v>
      </c>
      <c r="D17" s="263">
        <f>D14*3/100</f>
        <v>190780.40670000002</v>
      </c>
      <c r="E17" s="265"/>
      <c r="F17" s="298">
        <f t="shared" si="0"/>
        <v>0</v>
      </c>
      <c r="G17" s="282">
        <f t="shared" si="1"/>
        <v>0</v>
      </c>
    </row>
    <row r="18" spans="1:7" x14ac:dyDescent="0.25">
      <c r="A18" s="293"/>
      <c r="B18" s="295"/>
      <c r="C18" s="297"/>
      <c r="D18" s="264"/>
      <c r="E18" s="266"/>
      <c r="F18" s="299"/>
      <c r="G18" s="283"/>
    </row>
    <row r="19" spans="1:7" x14ac:dyDescent="0.25">
      <c r="A19" s="11" t="s">
        <v>32</v>
      </c>
      <c r="B19" s="13">
        <v>1000</v>
      </c>
      <c r="C19" s="137" t="s">
        <v>45</v>
      </c>
      <c r="D19" s="34">
        <f>D14*3/100</f>
        <v>190780.40670000002</v>
      </c>
      <c r="E19" s="40"/>
      <c r="F19" s="138">
        <f t="shared" si="0"/>
        <v>0</v>
      </c>
      <c r="G19" s="139">
        <f t="shared" si="1"/>
        <v>0</v>
      </c>
    </row>
    <row r="20" spans="1:7" x14ac:dyDescent="0.25">
      <c r="A20" s="11" t="s">
        <v>47</v>
      </c>
      <c r="B20" s="13" t="s">
        <v>10</v>
      </c>
      <c r="C20" s="137" t="s">
        <v>45</v>
      </c>
      <c r="D20" s="34">
        <f>D14*3/100</f>
        <v>190780.40670000002</v>
      </c>
      <c r="E20" s="40"/>
      <c r="F20" s="138">
        <f t="shared" si="0"/>
        <v>0</v>
      </c>
      <c r="G20" s="139">
        <f t="shared" si="1"/>
        <v>0</v>
      </c>
    </row>
    <row r="21" spans="1:7" x14ac:dyDescent="0.2">
      <c r="A21" s="11" t="s">
        <v>9</v>
      </c>
      <c r="B21" s="13" t="s">
        <v>10</v>
      </c>
      <c r="C21" s="137" t="s">
        <v>45</v>
      </c>
      <c r="D21" s="34">
        <f>D14*5/100</f>
        <v>317967.34450000001</v>
      </c>
      <c r="E21" s="40"/>
      <c r="F21" s="138">
        <f t="shared" si="0"/>
        <v>0</v>
      </c>
      <c r="G21" s="139">
        <f t="shared" si="1"/>
        <v>0</v>
      </c>
    </row>
    <row r="22" spans="1:7" x14ac:dyDescent="0.25">
      <c r="A22" s="11" t="s">
        <v>48</v>
      </c>
      <c r="B22" s="13" t="s">
        <v>10</v>
      </c>
      <c r="C22" s="137" t="s">
        <v>45</v>
      </c>
      <c r="D22" s="34">
        <f>D14*7/100</f>
        <v>445154.28230000002</v>
      </c>
      <c r="E22" s="40"/>
      <c r="F22" s="138">
        <f t="shared" si="0"/>
        <v>0</v>
      </c>
      <c r="G22" s="139">
        <f t="shared" si="1"/>
        <v>0</v>
      </c>
    </row>
    <row r="23" spans="1:7" x14ac:dyDescent="0.25">
      <c r="A23" s="11" t="s">
        <v>6</v>
      </c>
      <c r="B23" s="13">
        <v>2000</v>
      </c>
      <c r="C23" s="137" t="s">
        <v>45</v>
      </c>
      <c r="D23" s="34">
        <f>D14*5/100</f>
        <v>317967.34450000001</v>
      </c>
      <c r="E23" s="40"/>
      <c r="F23" s="138">
        <f t="shared" si="0"/>
        <v>0</v>
      </c>
      <c r="G23" s="139">
        <f t="shared" si="1"/>
        <v>0</v>
      </c>
    </row>
    <row r="24" spans="1:7" x14ac:dyDescent="0.2">
      <c r="A24" s="11" t="s">
        <v>49</v>
      </c>
      <c r="B24" s="13">
        <v>20000</v>
      </c>
      <c r="C24" s="137" t="s">
        <v>45</v>
      </c>
      <c r="D24" s="34">
        <f>D14</f>
        <v>6359346.8900000006</v>
      </c>
      <c r="E24" s="40"/>
      <c r="F24" s="138">
        <f t="shared" si="0"/>
        <v>0</v>
      </c>
      <c r="G24" s="139">
        <f t="shared" si="1"/>
        <v>0</v>
      </c>
    </row>
    <row r="25" spans="1:7" x14ac:dyDescent="0.2">
      <c r="A25" s="11" t="s">
        <v>98</v>
      </c>
      <c r="B25" s="13" t="s">
        <v>10</v>
      </c>
      <c r="C25" s="137" t="s">
        <v>45</v>
      </c>
      <c r="D25" s="34">
        <f>D14*2/100</f>
        <v>127186.93780000001</v>
      </c>
      <c r="E25" s="40"/>
      <c r="F25" s="138">
        <f>D25*E25/1000</f>
        <v>0</v>
      </c>
      <c r="G25" s="139">
        <f t="shared" si="1"/>
        <v>0</v>
      </c>
    </row>
    <row r="26" spans="1:7" x14ac:dyDescent="0.25">
      <c r="A26" s="11" t="s">
        <v>50</v>
      </c>
      <c r="B26" s="13" t="s">
        <v>10</v>
      </c>
      <c r="C26" s="137" t="s">
        <v>45</v>
      </c>
      <c r="D26" s="34">
        <f>D14*10/100</f>
        <v>635934.68900000001</v>
      </c>
      <c r="E26" s="40"/>
      <c r="F26" s="138">
        <f t="shared" si="0"/>
        <v>0</v>
      </c>
      <c r="G26" s="139">
        <f t="shared" si="1"/>
        <v>0</v>
      </c>
    </row>
    <row r="27" spans="1:7" x14ac:dyDescent="0.2">
      <c r="A27" s="11" t="s">
        <v>7</v>
      </c>
      <c r="B27" s="13" t="s">
        <v>10</v>
      </c>
      <c r="C27" s="137" t="s">
        <v>45</v>
      </c>
      <c r="D27" s="34">
        <f>D14*4/100</f>
        <v>254373.87560000003</v>
      </c>
      <c r="E27" s="40"/>
      <c r="F27" s="138">
        <f t="shared" si="0"/>
        <v>0</v>
      </c>
      <c r="G27" s="139">
        <f t="shared" si="1"/>
        <v>0</v>
      </c>
    </row>
    <row r="28" spans="1:7" x14ac:dyDescent="0.25">
      <c r="A28" s="11" t="s">
        <v>14</v>
      </c>
      <c r="B28" s="13" t="s">
        <v>10</v>
      </c>
      <c r="C28" s="137" t="s">
        <v>45</v>
      </c>
      <c r="D28" s="34">
        <f>M7</f>
        <v>244273.87</v>
      </c>
      <c r="E28" s="40"/>
      <c r="F28" s="138">
        <f t="shared" si="0"/>
        <v>0</v>
      </c>
      <c r="G28" s="139">
        <f t="shared" si="1"/>
        <v>0</v>
      </c>
    </row>
    <row r="29" spans="1:7" ht="15.75" thickBot="1" x14ac:dyDescent="0.25">
      <c r="A29" s="14" t="s">
        <v>15</v>
      </c>
      <c r="B29" s="15">
        <v>1500</v>
      </c>
      <c r="C29" s="137" t="s">
        <v>45</v>
      </c>
      <c r="D29" s="35">
        <f>D14*3/100</f>
        <v>190780.40670000002</v>
      </c>
      <c r="E29" s="41"/>
      <c r="F29" s="138">
        <f t="shared" si="0"/>
        <v>0</v>
      </c>
      <c r="G29" s="139">
        <f t="shared" si="1"/>
        <v>0</v>
      </c>
    </row>
    <row r="30" spans="1:7" ht="15.75" thickBot="1" x14ac:dyDescent="0.3">
      <c r="A30" s="30"/>
      <c r="B30" s="28"/>
      <c r="C30" s="218" t="s">
        <v>92</v>
      </c>
      <c r="D30" s="219"/>
      <c r="E30" s="219"/>
      <c r="F30" s="220"/>
      <c r="G30" s="42">
        <f>SUM(G14:G29)</f>
        <v>0</v>
      </c>
    </row>
    <row r="31" spans="1:7" x14ac:dyDescent="0.2">
      <c r="A31" s="95"/>
      <c r="B31" s="29"/>
      <c r="C31" s="87"/>
      <c r="D31" s="87"/>
      <c r="E31" s="87"/>
      <c r="F31" s="87"/>
      <c r="G31" s="97"/>
    </row>
    <row r="32" spans="1:7" x14ac:dyDescent="0.2">
      <c r="A32" s="95"/>
      <c r="B32" s="29"/>
      <c r="C32" s="87"/>
      <c r="D32" s="87"/>
      <c r="E32" s="87"/>
      <c r="F32" s="87"/>
      <c r="G32" s="97"/>
    </row>
    <row r="33" spans="1:21" ht="15.75" x14ac:dyDescent="0.25">
      <c r="A33" s="247" t="s">
        <v>30</v>
      </c>
      <c r="B33" s="247"/>
      <c r="C33" s="247"/>
    </row>
    <row r="34" spans="1:21" ht="15.75" thickBot="1" x14ac:dyDescent="0.25"/>
    <row r="35" spans="1:21" x14ac:dyDescent="0.25">
      <c r="A35" s="194" t="s">
        <v>39</v>
      </c>
      <c r="B35" s="212" t="s">
        <v>18</v>
      </c>
      <c r="C35" s="212" t="s">
        <v>61</v>
      </c>
      <c r="D35" s="215" t="s">
        <v>62</v>
      </c>
      <c r="E35" s="215" t="s">
        <v>38</v>
      </c>
      <c r="F35" s="251" t="s">
        <v>37</v>
      </c>
      <c r="G35" s="229"/>
    </row>
    <row r="36" spans="1:21" x14ac:dyDescent="0.25">
      <c r="A36" s="195"/>
      <c r="B36" s="213"/>
      <c r="C36" s="213"/>
      <c r="D36" s="216"/>
      <c r="E36" s="216"/>
      <c r="F36" s="252"/>
      <c r="G36" s="229"/>
      <c r="U36" s="62"/>
    </row>
    <row r="37" spans="1:21" ht="21" customHeight="1" thickBot="1" x14ac:dyDescent="0.3">
      <c r="A37" s="196"/>
      <c r="B37" s="214"/>
      <c r="C37" s="214"/>
      <c r="D37" s="217"/>
      <c r="E37" s="217"/>
      <c r="F37" s="253"/>
      <c r="G37" s="229"/>
    </row>
    <row r="38" spans="1:21" ht="15.75" thickBot="1" x14ac:dyDescent="0.25">
      <c r="A38" s="21">
        <v>1</v>
      </c>
      <c r="B38" s="20">
        <v>2</v>
      </c>
      <c r="C38" s="21">
        <v>3</v>
      </c>
      <c r="D38" s="22">
        <v>4</v>
      </c>
      <c r="E38" s="22">
        <v>5</v>
      </c>
      <c r="F38" s="140" t="s">
        <v>82</v>
      </c>
      <c r="G38" s="144"/>
    </row>
    <row r="39" spans="1:21" ht="15.75" thickBot="1" x14ac:dyDescent="0.3">
      <c r="A39" s="46" t="s">
        <v>17</v>
      </c>
      <c r="B39" s="47"/>
      <c r="C39" s="47"/>
      <c r="D39" s="47"/>
      <c r="E39" s="47"/>
      <c r="F39" s="47"/>
      <c r="G39" s="145"/>
      <c r="T39" s="62"/>
    </row>
    <row r="40" spans="1:21" x14ac:dyDescent="0.25">
      <c r="A40" s="23" t="s">
        <v>16</v>
      </c>
      <c r="B40" s="227" t="s">
        <v>21</v>
      </c>
      <c r="C40" s="45" t="s">
        <v>45</v>
      </c>
      <c r="D40" s="55">
        <v>500000</v>
      </c>
      <c r="E40" s="50"/>
      <c r="F40" s="141">
        <f>E40</f>
        <v>0</v>
      </c>
      <c r="G40" s="146"/>
    </row>
    <row r="41" spans="1:21" ht="15.75" thickBot="1" x14ac:dyDescent="0.3">
      <c r="A41" s="85" t="s">
        <v>40</v>
      </c>
      <c r="B41" s="313"/>
      <c r="C41" s="48" t="s">
        <v>45</v>
      </c>
      <c r="D41" s="56">
        <v>50000</v>
      </c>
      <c r="E41" s="51"/>
      <c r="F41" s="142">
        <f>E41</f>
        <v>0</v>
      </c>
      <c r="G41" s="146"/>
      <c r="S41" s="62"/>
    </row>
    <row r="42" spans="1:21" ht="15.75" thickBot="1" x14ac:dyDescent="0.3">
      <c r="A42" s="218" t="s">
        <v>92</v>
      </c>
      <c r="B42" s="219"/>
      <c r="C42" s="219"/>
      <c r="D42" s="219"/>
      <c r="E42" s="220"/>
      <c r="F42" s="143">
        <f>SUM(F40:F41)</f>
        <v>0</v>
      </c>
      <c r="G42" s="147"/>
      <c r="O42" s="62"/>
    </row>
    <row r="43" spans="1:21" ht="15.75" thickBot="1" x14ac:dyDescent="0.3">
      <c r="A43" s="27"/>
      <c r="B43" s="27"/>
      <c r="C43" s="31"/>
      <c r="D43" s="10"/>
      <c r="E43" s="10"/>
      <c r="F43" s="10"/>
      <c r="G43" s="10"/>
      <c r="J43" s="62"/>
      <c r="K43" s="62"/>
      <c r="L43" s="62"/>
    </row>
    <row r="44" spans="1:21" x14ac:dyDescent="0.25">
      <c r="A44" s="242" t="s">
        <v>220</v>
      </c>
      <c r="B44" s="243"/>
      <c r="C44" s="243"/>
      <c r="D44" s="243"/>
      <c r="E44" s="243"/>
      <c r="F44" s="243"/>
      <c r="G44" s="244"/>
      <c r="M44" s="62"/>
      <c r="N44" s="62"/>
    </row>
    <row r="45" spans="1:21" x14ac:dyDescent="0.25">
      <c r="A45" s="224" t="s">
        <v>221</v>
      </c>
      <c r="B45" s="225"/>
      <c r="C45" s="225"/>
      <c r="D45" s="225"/>
      <c r="E45" s="225"/>
      <c r="F45" s="225"/>
      <c r="G45" s="226"/>
      <c r="P45" s="62"/>
      <c r="Q45" s="62"/>
      <c r="R45" s="62"/>
    </row>
    <row r="46" spans="1:21" ht="15.75" thickBot="1" x14ac:dyDescent="0.3">
      <c r="A46" s="236" t="s">
        <v>222</v>
      </c>
      <c r="B46" s="237"/>
      <c r="C46" s="237"/>
      <c r="D46" s="237"/>
      <c r="E46" s="237"/>
      <c r="F46" s="237"/>
      <c r="G46" s="238"/>
    </row>
    <row r="47" spans="1:21" x14ac:dyDescent="0.25">
      <c r="A47" s="287" t="s">
        <v>99</v>
      </c>
      <c r="B47" s="287"/>
      <c r="C47" s="287"/>
      <c r="D47" s="287"/>
      <c r="E47" s="287"/>
      <c r="F47" s="287"/>
      <c r="G47" s="98"/>
    </row>
    <row r="48" spans="1:21" x14ac:dyDescent="0.25">
      <c r="A48" s="287"/>
      <c r="B48" s="287"/>
      <c r="C48" s="287"/>
      <c r="D48" s="287"/>
      <c r="E48" s="287"/>
      <c r="F48" s="287"/>
    </row>
    <row r="49" spans="1:7" ht="15.75" x14ac:dyDescent="0.25">
      <c r="A49" s="193" t="s">
        <v>41</v>
      </c>
      <c r="B49" s="193"/>
      <c r="C49" s="193"/>
      <c r="D49" s="193"/>
      <c r="E49" s="193"/>
      <c r="F49" s="193"/>
      <c r="G49" s="193"/>
    </row>
    <row r="50" spans="1:7" ht="15.75" thickBot="1" x14ac:dyDescent="0.3"/>
    <row r="51" spans="1:7" x14ac:dyDescent="0.25">
      <c r="A51" s="194" t="s">
        <v>42</v>
      </c>
      <c r="B51" s="209" t="s">
        <v>1</v>
      </c>
      <c r="C51" s="212" t="s">
        <v>89</v>
      </c>
      <c r="D51" s="215" t="s">
        <v>36</v>
      </c>
      <c r="E51" s="215" t="s">
        <v>35</v>
      </c>
      <c r="F51" s="215" t="s">
        <v>38</v>
      </c>
      <c r="G51" s="215" t="s">
        <v>37</v>
      </c>
    </row>
    <row r="52" spans="1:7" x14ac:dyDescent="0.25">
      <c r="A52" s="195"/>
      <c r="B52" s="210"/>
      <c r="C52" s="213"/>
      <c r="D52" s="216"/>
      <c r="E52" s="216"/>
      <c r="F52" s="216"/>
      <c r="G52" s="216"/>
    </row>
    <row r="53" spans="1:7" ht="15.75" thickBot="1" x14ac:dyDescent="0.3">
      <c r="A53" s="196"/>
      <c r="B53" s="211"/>
      <c r="C53" s="214"/>
      <c r="D53" s="217"/>
      <c r="E53" s="217"/>
      <c r="F53" s="217"/>
      <c r="G53" s="217"/>
    </row>
    <row r="54" spans="1:7" ht="15.75" thickBot="1" x14ac:dyDescent="0.3">
      <c r="A54" s="21">
        <v>1</v>
      </c>
      <c r="B54" s="20">
        <v>2</v>
      </c>
      <c r="C54" s="21">
        <v>3</v>
      </c>
      <c r="D54" s="22">
        <v>4</v>
      </c>
      <c r="E54" s="22">
        <v>5</v>
      </c>
      <c r="F54" s="22">
        <v>6</v>
      </c>
      <c r="G54" s="22" t="s">
        <v>81</v>
      </c>
    </row>
    <row r="55" spans="1:7" x14ac:dyDescent="0.25">
      <c r="A55" s="88" t="s">
        <v>2</v>
      </c>
      <c r="B55" s="89">
        <v>80000</v>
      </c>
      <c r="C55" s="221" t="s">
        <v>90</v>
      </c>
      <c r="D55" s="24" t="s">
        <v>43</v>
      </c>
      <c r="E55" s="18">
        <v>2</v>
      </c>
      <c r="F55" s="50"/>
      <c r="G55" s="53">
        <f t="shared" ref="G55:G60" si="2">F55</f>
        <v>0</v>
      </c>
    </row>
    <row r="56" spans="1:7" x14ac:dyDescent="0.25">
      <c r="A56" s="90" t="s">
        <v>3</v>
      </c>
      <c r="B56" s="89">
        <v>40000</v>
      </c>
      <c r="C56" s="222"/>
      <c r="D56" s="25" t="s">
        <v>43</v>
      </c>
      <c r="E56" s="136">
        <v>2</v>
      </c>
      <c r="F56" s="52"/>
      <c r="G56" s="58">
        <f t="shared" si="2"/>
        <v>0</v>
      </c>
    </row>
    <row r="57" spans="1:7" x14ac:dyDescent="0.25">
      <c r="A57" s="90" t="s">
        <v>4</v>
      </c>
      <c r="B57" s="89">
        <v>160000</v>
      </c>
      <c r="C57" s="222"/>
      <c r="D57" s="25" t="s">
        <v>43</v>
      </c>
      <c r="E57" s="148">
        <v>2</v>
      </c>
      <c r="F57" s="52"/>
      <c r="G57" s="58">
        <f t="shared" si="2"/>
        <v>0</v>
      </c>
    </row>
    <row r="58" spans="1:7" x14ac:dyDescent="0.25">
      <c r="A58" s="90" t="s">
        <v>86</v>
      </c>
      <c r="B58" s="89">
        <v>150</v>
      </c>
      <c r="C58" s="222"/>
      <c r="D58" s="25" t="s">
        <v>43</v>
      </c>
      <c r="E58" s="148">
        <v>2</v>
      </c>
      <c r="F58" s="52"/>
      <c r="G58" s="58">
        <f t="shared" si="2"/>
        <v>0</v>
      </c>
    </row>
    <row r="59" spans="1:7" x14ac:dyDescent="0.25">
      <c r="A59" s="90" t="s">
        <v>87</v>
      </c>
      <c r="B59" s="89">
        <v>100</v>
      </c>
      <c r="C59" s="222"/>
      <c r="D59" s="25" t="s">
        <v>43</v>
      </c>
      <c r="E59" s="148">
        <v>2</v>
      </c>
      <c r="F59" s="52"/>
      <c r="G59" s="58">
        <f t="shared" si="2"/>
        <v>0</v>
      </c>
    </row>
    <row r="60" spans="1:7" ht="15.75" thickBot="1" x14ac:dyDescent="0.3">
      <c r="A60" s="90" t="s">
        <v>88</v>
      </c>
      <c r="B60" s="89">
        <v>10000</v>
      </c>
      <c r="C60" s="223"/>
      <c r="D60" s="25" t="s">
        <v>43</v>
      </c>
      <c r="E60" s="148">
        <v>2</v>
      </c>
      <c r="F60" s="52"/>
      <c r="G60" s="58">
        <f t="shared" si="2"/>
        <v>0</v>
      </c>
    </row>
    <row r="61" spans="1:7" ht="15.75" thickBot="1" x14ac:dyDescent="0.3">
      <c r="A61" s="218" t="s">
        <v>92</v>
      </c>
      <c r="B61" s="219"/>
      <c r="C61" s="219"/>
      <c r="D61" s="219"/>
      <c r="E61" s="219"/>
      <c r="F61" s="220"/>
      <c r="G61" s="61">
        <f>SUM(G55:G60)</f>
        <v>0</v>
      </c>
    </row>
    <row r="67" spans="1:21" x14ac:dyDescent="0.25">
      <c r="B67" s="62"/>
      <c r="C67" s="62"/>
      <c r="D67" s="62"/>
      <c r="E67" s="62"/>
      <c r="F67" s="62"/>
      <c r="G67" s="62"/>
    </row>
    <row r="68" spans="1:21" x14ac:dyDescent="0.25">
      <c r="A68" s="62"/>
      <c r="H68" s="62"/>
    </row>
    <row r="72" spans="1:21" s="62" customFormat="1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</sheetData>
  <mergeCells count="58">
    <mergeCell ref="C55:C60"/>
    <mergeCell ref="A61:F61"/>
    <mergeCell ref="A47:F47"/>
    <mergeCell ref="A48:F48"/>
    <mergeCell ref="A49:G49"/>
    <mergeCell ref="A51:A53"/>
    <mergeCell ref="B51:B53"/>
    <mergeCell ref="C51:C53"/>
    <mergeCell ref="D51:D53"/>
    <mergeCell ref="E51:E53"/>
    <mergeCell ref="F51:F53"/>
    <mergeCell ref="G51:G53"/>
    <mergeCell ref="A42:E42"/>
    <mergeCell ref="A44:G44"/>
    <mergeCell ref="A45:G45"/>
    <mergeCell ref="A46:G46"/>
    <mergeCell ref="B35:B37"/>
    <mergeCell ref="C35:C37"/>
    <mergeCell ref="D35:D37"/>
    <mergeCell ref="E35:E37"/>
    <mergeCell ref="F35:F37"/>
    <mergeCell ref="G35:G37"/>
    <mergeCell ref="A17:A18"/>
    <mergeCell ref="B17:B18"/>
    <mergeCell ref="C17:C18"/>
    <mergeCell ref="D17:D18"/>
    <mergeCell ref="E17:E18"/>
    <mergeCell ref="F17:F18"/>
    <mergeCell ref="G10:G12"/>
    <mergeCell ref="I10:L10"/>
    <mergeCell ref="M10:N10"/>
    <mergeCell ref="B40:B41"/>
    <mergeCell ref="I11:L11"/>
    <mergeCell ref="M11:N11"/>
    <mergeCell ref="G17:G18"/>
    <mergeCell ref="C30:F30"/>
    <mergeCell ref="A33:C33"/>
    <mergeCell ref="A35:A37"/>
    <mergeCell ref="A10:A12"/>
    <mergeCell ref="B10:B12"/>
    <mergeCell ref="C10:C12"/>
    <mergeCell ref="D10:D12"/>
    <mergeCell ref="E10:E12"/>
    <mergeCell ref="S4:S6"/>
    <mergeCell ref="F10:F12"/>
    <mergeCell ref="I8:L8"/>
    <mergeCell ref="M8:N8"/>
    <mergeCell ref="P8:R8"/>
    <mergeCell ref="I9:L9"/>
    <mergeCell ref="M9:N9"/>
    <mergeCell ref="P9:R9"/>
    <mergeCell ref="I7:L7"/>
    <mergeCell ref="M7:N7"/>
    <mergeCell ref="P7:R7"/>
    <mergeCell ref="A1:B1"/>
    <mergeCell ref="I4:L6"/>
    <mergeCell ref="M4:N6"/>
    <mergeCell ref="P4:R6"/>
  </mergeCells>
  <printOptions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59"/>
  <sheetViews>
    <sheetView tabSelected="1" topLeftCell="A31" workbookViewId="0">
      <selection activeCell="D61" sqref="D61"/>
    </sheetView>
  </sheetViews>
  <sheetFormatPr defaultColWidth="9.140625" defaultRowHeight="12.75" x14ac:dyDescent="0.2"/>
  <cols>
    <col min="1" max="1" width="48.5703125" style="1" customWidth="1"/>
    <col min="2" max="2" width="20.140625" style="1" customWidth="1"/>
    <col min="3" max="4" width="16.42578125" style="1" customWidth="1"/>
    <col min="5" max="7" width="11.5703125" style="1" customWidth="1"/>
    <col min="8" max="16384" width="9.140625" style="1"/>
  </cols>
  <sheetData>
    <row r="1" spans="1:2" ht="18.75" x14ac:dyDescent="0.3">
      <c r="A1" s="5" t="s">
        <v>44</v>
      </c>
      <c r="B1" s="99"/>
    </row>
    <row r="2" spans="1:2" ht="18.75" x14ac:dyDescent="0.25">
      <c r="A2" s="100"/>
      <c r="B2" s="99"/>
    </row>
    <row r="3" spans="1:2" ht="18.75" x14ac:dyDescent="0.3">
      <c r="A3" s="101" t="s">
        <v>227</v>
      </c>
      <c r="B3" s="99"/>
    </row>
    <row r="4" spans="1:2" ht="15" thickBot="1" x14ac:dyDescent="0.25"/>
    <row r="5" spans="1:2" ht="15.75" customHeight="1" x14ac:dyDescent="0.2">
      <c r="A5" s="326" t="s">
        <v>95</v>
      </c>
      <c r="B5" s="328" t="s">
        <v>94</v>
      </c>
    </row>
    <row r="6" spans="1:2" ht="15.75" customHeight="1" x14ac:dyDescent="0.2">
      <c r="A6" s="327"/>
      <c r="B6" s="329"/>
    </row>
    <row r="7" spans="1:2" ht="15.75" customHeight="1" x14ac:dyDescent="0.2">
      <c r="A7" s="327"/>
      <c r="B7" s="329"/>
    </row>
    <row r="8" spans="1:2" ht="16.5" customHeight="1" x14ac:dyDescent="0.2">
      <c r="A8" s="327"/>
      <c r="B8" s="329"/>
    </row>
    <row r="9" spans="1:2" ht="12.75" customHeight="1" x14ac:dyDescent="0.2">
      <c r="A9" s="324" t="s">
        <v>22</v>
      </c>
      <c r="B9" s="325"/>
    </row>
    <row r="10" spans="1:2" ht="12.75" customHeight="1" x14ac:dyDescent="0.2">
      <c r="A10" s="324"/>
      <c r="B10" s="325"/>
    </row>
    <row r="11" spans="1:2" ht="12.75" customHeight="1" x14ac:dyDescent="0.2">
      <c r="A11" s="324" t="s">
        <v>23</v>
      </c>
      <c r="B11" s="325"/>
    </row>
    <row r="12" spans="1:2" ht="12.75" customHeight="1" x14ac:dyDescent="0.2">
      <c r="A12" s="324"/>
      <c r="B12" s="325"/>
    </row>
    <row r="13" spans="1:2" ht="12.75" customHeight="1" x14ac:dyDescent="0.2">
      <c r="A13" s="324" t="s">
        <v>97</v>
      </c>
      <c r="B13" s="325"/>
    </row>
    <row r="14" spans="1:2" ht="12.75" customHeight="1" x14ac:dyDescent="0.2">
      <c r="A14" s="324"/>
      <c r="B14" s="325"/>
    </row>
    <row r="15" spans="1:2" ht="12.75" customHeight="1" x14ac:dyDescent="0.2">
      <c r="A15" s="324" t="s">
        <v>24</v>
      </c>
      <c r="B15" s="325"/>
    </row>
    <row r="16" spans="1:2" ht="12.75" customHeight="1" x14ac:dyDescent="0.2">
      <c r="A16" s="324"/>
      <c r="B16" s="325"/>
    </row>
    <row r="17" spans="1:2" ht="12.75" customHeight="1" x14ac:dyDescent="0.2">
      <c r="A17" s="320" t="s">
        <v>96</v>
      </c>
      <c r="B17" s="322">
        <f>SUM(B9:B16)</f>
        <v>0</v>
      </c>
    </row>
    <row r="18" spans="1:2" ht="12.75" customHeight="1" thickBot="1" x14ac:dyDescent="0.25">
      <c r="A18" s="321"/>
      <c r="B18" s="323"/>
    </row>
    <row r="21" spans="1:2" ht="18.75" x14ac:dyDescent="0.3">
      <c r="A21" s="101" t="s">
        <v>228</v>
      </c>
      <c r="B21" s="99"/>
    </row>
    <row r="22" spans="1:2" ht="15" thickBot="1" x14ac:dyDescent="0.25"/>
    <row r="23" spans="1:2" x14ac:dyDescent="0.2">
      <c r="A23" s="326" t="s">
        <v>95</v>
      </c>
      <c r="B23" s="328" t="s">
        <v>94</v>
      </c>
    </row>
    <row r="24" spans="1:2" x14ac:dyDescent="0.2">
      <c r="A24" s="327"/>
      <c r="B24" s="329"/>
    </row>
    <row r="25" spans="1:2" x14ac:dyDescent="0.2">
      <c r="A25" s="327"/>
      <c r="B25" s="329"/>
    </row>
    <row r="26" spans="1:2" x14ac:dyDescent="0.2">
      <c r="A26" s="327"/>
      <c r="B26" s="329"/>
    </row>
    <row r="27" spans="1:2" x14ac:dyDescent="0.2">
      <c r="A27" s="324" t="s">
        <v>22</v>
      </c>
      <c r="B27" s="325"/>
    </row>
    <row r="28" spans="1:2" x14ac:dyDescent="0.2">
      <c r="A28" s="324"/>
      <c r="B28" s="325"/>
    </row>
    <row r="29" spans="1:2" x14ac:dyDescent="0.2">
      <c r="A29" s="324" t="s">
        <v>23</v>
      </c>
      <c r="B29" s="325"/>
    </row>
    <row r="30" spans="1:2" x14ac:dyDescent="0.2">
      <c r="A30" s="324"/>
      <c r="B30" s="325"/>
    </row>
    <row r="31" spans="1:2" x14ac:dyDescent="0.2">
      <c r="A31" s="324" t="s">
        <v>97</v>
      </c>
      <c r="B31" s="325"/>
    </row>
    <row r="32" spans="1:2" x14ac:dyDescent="0.2">
      <c r="A32" s="324"/>
      <c r="B32" s="325"/>
    </row>
    <row r="33" spans="1:2" x14ac:dyDescent="0.2">
      <c r="A33" s="320" t="s">
        <v>96</v>
      </c>
      <c r="B33" s="322">
        <f>SUM(B27:B32)</f>
        <v>0</v>
      </c>
    </row>
    <row r="34" spans="1:2" ht="13.5" thickBot="1" x14ac:dyDescent="0.25">
      <c r="A34" s="321"/>
      <c r="B34" s="323"/>
    </row>
    <row r="37" spans="1:2" ht="18.75" x14ac:dyDescent="0.3">
      <c r="A37" s="101" t="s">
        <v>229</v>
      </c>
      <c r="B37" s="99"/>
    </row>
    <row r="38" spans="1:2" ht="15" thickBot="1" x14ac:dyDescent="0.25"/>
    <row r="39" spans="1:2" x14ac:dyDescent="0.2">
      <c r="A39" s="326" t="s">
        <v>95</v>
      </c>
      <c r="B39" s="328" t="s">
        <v>94</v>
      </c>
    </row>
    <row r="40" spans="1:2" x14ac:dyDescent="0.2">
      <c r="A40" s="327"/>
      <c r="B40" s="329"/>
    </row>
    <row r="41" spans="1:2" x14ac:dyDescent="0.2">
      <c r="A41" s="327"/>
      <c r="B41" s="329"/>
    </row>
    <row r="42" spans="1:2" x14ac:dyDescent="0.2">
      <c r="A42" s="327"/>
      <c r="B42" s="329"/>
    </row>
    <row r="43" spans="1:2" x14ac:dyDescent="0.2">
      <c r="A43" s="324" t="s">
        <v>22</v>
      </c>
      <c r="B43" s="325"/>
    </row>
    <row r="44" spans="1:2" x14ac:dyDescent="0.2">
      <c r="A44" s="324"/>
      <c r="B44" s="325"/>
    </row>
    <row r="45" spans="1:2" x14ac:dyDescent="0.2">
      <c r="A45" s="324" t="s">
        <v>23</v>
      </c>
      <c r="B45" s="325"/>
    </row>
    <row r="46" spans="1:2" x14ac:dyDescent="0.2">
      <c r="A46" s="324"/>
      <c r="B46" s="325"/>
    </row>
    <row r="47" spans="1:2" x14ac:dyDescent="0.2">
      <c r="A47" s="324" t="s">
        <v>97</v>
      </c>
      <c r="B47" s="325"/>
    </row>
    <row r="48" spans="1:2" x14ac:dyDescent="0.2">
      <c r="A48" s="324"/>
      <c r="B48" s="325"/>
    </row>
    <row r="49" spans="1:2" x14ac:dyDescent="0.2">
      <c r="A49" s="320" t="s">
        <v>96</v>
      </c>
      <c r="B49" s="322">
        <f>SUM(B43:B48)</f>
        <v>0</v>
      </c>
    </row>
    <row r="50" spans="1:2" ht="13.5" thickBot="1" x14ac:dyDescent="0.25">
      <c r="A50" s="321"/>
      <c r="B50" s="323"/>
    </row>
    <row r="53" spans="1:2" x14ac:dyDescent="0.2">
      <c r="A53" s="1" t="s">
        <v>230</v>
      </c>
    </row>
    <row r="57" spans="1:2" x14ac:dyDescent="0.2">
      <c r="A57" s="330" t="s">
        <v>231</v>
      </c>
    </row>
    <row r="58" spans="1:2" x14ac:dyDescent="0.2">
      <c r="B58" s="1" t="s">
        <v>232</v>
      </c>
    </row>
    <row r="59" spans="1:2" x14ac:dyDescent="0.2">
      <c r="B59" s="1" t="s">
        <v>233</v>
      </c>
    </row>
  </sheetData>
  <mergeCells count="32">
    <mergeCell ref="A17:A18"/>
    <mergeCell ref="A29:A30"/>
    <mergeCell ref="B29:B30"/>
    <mergeCell ref="A33:A34"/>
    <mergeCell ref="B17:B18"/>
    <mergeCell ref="A23:A26"/>
    <mergeCell ref="B23:B26"/>
    <mergeCell ref="B31:B32"/>
    <mergeCell ref="A27:A28"/>
    <mergeCell ref="B27:B28"/>
    <mergeCell ref="A15:A16"/>
    <mergeCell ref="B9:B10"/>
    <mergeCell ref="B11:B12"/>
    <mergeCell ref="B13:B14"/>
    <mergeCell ref="B15:B16"/>
    <mergeCell ref="B5:B8"/>
    <mergeCell ref="A5:A8"/>
    <mergeCell ref="A9:A10"/>
    <mergeCell ref="A11:A12"/>
    <mergeCell ref="A13:A14"/>
    <mergeCell ref="A43:A44"/>
    <mergeCell ref="B43:B44"/>
    <mergeCell ref="B33:B34"/>
    <mergeCell ref="A31:A32"/>
    <mergeCell ref="A39:A42"/>
    <mergeCell ref="B39:B42"/>
    <mergeCell ref="A49:A50"/>
    <mergeCell ref="B49:B50"/>
    <mergeCell ref="A45:A46"/>
    <mergeCell ref="B45:B46"/>
    <mergeCell ref="A47:A48"/>
    <mergeCell ref="B47:B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UPUTA PONUDITELJIMA</vt:lpstr>
      <vt:lpstr>OPĆINA VIŠKOVO</vt:lpstr>
      <vt:lpstr>DV VIŠKOVO</vt:lpstr>
      <vt:lpstr>JU NACIONALNA KNJIŽNICA</vt:lpstr>
      <vt:lpstr>REKAPITULACIJA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Zlatko</cp:lastModifiedBy>
  <cp:lastPrinted>2018-12-20T11:49:09Z</cp:lastPrinted>
  <dcterms:created xsi:type="dcterms:W3CDTF">2016-02-16T14:14:54Z</dcterms:created>
  <dcterms:modified xsi:type="dcterms:W3CDTF">2019-01-04T09:01:18Z</dcterms:modified>
</cp:coreProperties>
</file>